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icar\Dropbox\War Room\"/>
    </mc:Choice>
  </mc:AlternateContent>
  <xr:revisionPtr revIDLastSave="0" documentId="8_{ADD0BA00-F3AC-4D0F-B111-8192D4B93C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xecutive Dashboard" sheetId="1" r:id="rId1"/>
    <sheet name="Monthly Inputs" sheetId="2" r:id="rId2"/>
    <sheet name="KPI Targets" sheetId="3" r:id="rId3"/>
    <sheet name="Defini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3" i="2" l="1"/>
  <c r="AC13" i="2"/>
  <c r="U13" i="2"/>
  <c r="Q17" i="1" s="1"/>
  <c r="O13" i="2"/>
  <c r="Q12" i="1" s="1"/>
  <c r="N13" i="2"/>
  <c r="Q11" i="1" s="1"/>
  <c r="M13" i="2"/>
  <c r="Q10" i="1" s="1"/>
  <c r="I13" i="2"/>
  <c r="Q9" i="1" s="1"/>
  <c r="G13" i="2"/>
  <c r="Q8" i="1" s="1"/>
  <c r="D13" i="2"/>
  <c r="E13" i="2" s="1"/>
  <c r="Q7" i="1" s="1"/>
  <c r="AG12" i="2"/>
  <c r="P22" i="1" s="1"/>
  <c r="AC12" i="2"/>
  <c r="P21" i="1" s="1"/>
  <c r="V12" i="2"/>
  <c r="W12" i="2" s="1"/>
  <c r="U12" i="2"/>
  <c r="P17" i="1" s="1"/>
  <c r="O12" i="2"/>
  <c r="N12" i="2"/>
  <c r="P11" i="1" s="1"/>
  <c r="M12" i="2"/>
  <c r="P10" i="1" s="1"/>
  <c r="I12" i="2"/>
  <c r="P9" i="1" s="1"/>
  <c r="G12" i="2"/>
  <c r="P8" i="1" s="1"/>
  <c r="D12" i="2"/>
  <c r="E12" i="2" s="1"/>
  <c r="P7" i="1" s="1"/>
  <c r="AG11" i="2"/>
  <c r="O22" i="1" s="1"/>
  <c r="AC11" i="2"/>
  <c r="O21" i="1" s="1"/>
  <c r="U11" i="2"/>
  <c r="O17" i="1" s="1"/>
  <c r="O11" i="2"/>
  <c r="O12" i="1" s="1"/>
  <c r="N11" i="2"/>
  <c r="O11" i="1" s="1"/>
  <c r="M11" i="2"/>
  <c r="O10" i="1" s="1"/>
  <c r="I11" i="2"/>
  <c r="G11" i="2"/>
  <c r="D11" i="2"/>
  <c r="E11" i="2" s="1"/>
  <c r="O7" i="1" s="1"/>
  <c r="AG10" i="2"/>
  <c r="N22" i="1" s="1"/>
  <c r="AC10" i="2"/>
  <c r="N21" i="1" s="1"/>
  <c r="U10" i="2"/>
  <c r="N17" i="1" s="1"/>
  <c r="O10" i="2"/>
  <c r="N12" i="1" s="1"/>
  <c r="N10" i="2"/>
  <c r="N11" i="1" s="1"/>
  <c r="M10" i="2"/>
  <c r="N10" i="1" s="1"/>
  <c r="I10" i="2"/>
  <c r="N9" i="1" s="1"/>
  <c r="G10" i="2"/>
  <c r="N8" i="1" s="1"/>
  <c r="D10" i="2"/>
  <c r="E10" i="2" s="1"/>
  <c r="N7" i="1" s="1"/>
  <c r="AG9" i="2"/>
  <c r="AC9" i="2"/>
  <c r="U9" i="2"/>
  <c r="V9" i="2" s="1"/>
  <c r="W9" i="2" s="1"/>
  <c r="O9" i="2"/>
  <c r="M12" i="1" s="1"/>
  <c r="N9" i="2"/>
  <c r="M11" i="1" s="1"/>
  <c r="M9" i="2"/>
  <c r="M10" i="1" s="1"/>
  <c r="I9" i="2"/>
  <c r="M9" i="1" s="1"/>
  <c r="G9" i="2"/>
  <c r="M8" i="1" s="1"/>
  <c r="D9" i="2"/>
  <c r="E9" i="2" s="1"/>
  <c r="M7" i="1" s="1"/>
  <c r="AG8" i="2"/>
  <c r="L22" i="1" s="1"/>
  <c r="AC8" i="2"/>
  <c r="L21" i="1" s="1"/>
  <c r="V8" i="2"/>
  <c r="W8" i="2" s="1"/>
  <c r="U8" i="2"/>
  <c r="O8" i="2"/>
  <c r="N8" i="2"/>
  <c r="M8" i="2"/>
  <c r="I8" i="2"/>
  <c r="G8" i="2"/>
  <c r="D8" i="2"/>
  <c r="E8" i="2" s="1"/>
  <c r="L7" i="1" s="1"/>
  <c r="AG7" i="2"/>
  <c r="K22" i="1" s="1"/>
  <c r="AC7" i="2"/>
  <c r="K21" i="1" s="1"/>
  <c r="U7" i="2"/>
  <c r="K17" i="1" s="1"/>
  <c r="O7" i="2"/>
  <c r="K12" i="1" s="1"/>
  <c r="N7" i="2"/>
  <c r="K11" i="1" s="1"/>
  <c r="M7" i="2"/>
  <c r="K10" i="1" s="1"/>
  <c r="I7" i="2"/>
  <c r="K9" i="1" s="1"/>
  <c r="G7" i="2"/>
  <c r="K8" i="1" s="1"/>
  <c r="D7" i="2"/>
  <c r="E7" i="2" s="1"/>
  <c r="K7" i="1" s="1"/>
  <c r="AG6" i="2"/>
  <c r="AC6" i="2"/>
  <c r="U6" i="2"/>
  <c r="J17" i="1" s="1"/>
  <c r="O6" i="2"/>
  <c r="J12" i="1" s="1"/>
  <c r="N6" i="2"/>
  <c r="J11" i="1" s="1"/>
  <c r="M6" i="2"/>
  <c r="J10" i="1" s="1"/>
  <c r="I6" i="2"/>
  <c r="J9" i="1" s="1"/>
  <c r="G6" i="2"/>
  <c r="J8" i="1" s="1"/>
  <c r="D6" i="2"/>
  <c r="E6" i="2" s="1"/>
  <c r="J7" i="1" s="1"/>
  <c r="AG5" i="2"/>
  <c r="AC5" i="2"/>
  <c r="U5" i="2"/>
  <c r="V5" i="2" s="1"/>
  <c r="W5" i="2" s="1"/>
  <c r="O5" i="2"/>
  <c r="N5" i="2"/>
  <c r="M5" i="2"/>
  <c r="I5" i="2"/>
  <c r="G5" i="2"/>
  <c r="I8" i="1" s="1"/>
  <c r="D5" i="2"/>
  <c r="E5" i="2" s="1"/>
  <c r="I7" i="1" s="1"/>
  <c r="AG4" i="2"/>
  <c r="H22" i="1" s="1"/>
  <c r="AC4" i="2"/>
  <c r="H21" i="1" s="1"/>
  <c r="V4" i="2"/>
  <c r="W4" i="2" s="1"/>
  <c r="U4" i="2"/>
  <c r="O4" i="2"/>
  <c r="N4" i="2"/>
  <c r="M4" i="2"/>
  <c r="I4" i="2"/>
  <c r="G4" i="2"/>
  <c r="D4" i="2"/>
  <c r="E4" i="2" s="1"/>
  <c r="H7" i="1" s="1"/>
  <c r="AG3" i="2"/>
  <c r="AC3" i="2"/>
  <c r="U3" i="2"/>
  <c r="G17" i="1" s="1"/>
  <c r="O3" i="2"/>
  <c r="G12" i="1" s="1"/>
  <c r="N3" i="2"/>
  <c r="G11" i="1" s="1"/>
  <c r="M3" i="2"/>
  <c r="G10" i="1" s="1"/>
  <c r="I3" i="2"/>
  <c r="G3" i="2"/>
  <c r="D3" i="2"/>
  <c r="E3" i="2" s="1"/>
  <c r="G7" i="1" s="1"/>
  <c r="AG2" i="2"/>
  <c r="AC2" i="2"/>
  <c r="U2" i="2"/>
  <c r="V2" i="2" s="1"/>
  <c r="W2" i="2" s="1"/>
  <c r="O2" i="2"/>
  <c r="N2" i="2"/>
  <c r="M2" i="2"/>
  <c r="I2" i="2"/>
  <c r="F9" i="1" s="1"/>
  <c r="G2" i="2"/>
  <c r="F8" i="1" s="1"/>
  <c r="D2" i="2"/>
  <c r="E2" i="2" s="1"/>
  <c r="F7" i="1" s="1"/>
  <c r="Q22" i="1"/>
  <c r="M22" i="1"/>
  <c r="J22" i="1"/>
  <c r="I22" i="1"/>
  <c r="G22" i="1"/>
  <c r="F22" i="1"/>
  <c r="E22" i="1"/>
  <c r="D22" i="1"/>
  <c r="C22" i="1"/>
  <c r="Q21" i="1"/>
  <c r="M21" i="1"/>
  <c r="J21" i="1"/>
  <c r="I21" i="1"/>
  <c r="G21" i="1"/>
  <c r="F21" i="1"/>
  <c r="E21" i="1"/>
  <c r="D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I17" i="1"/>
  <c r="H17" i="1"/>
  <c r="F17" i="1"/>
  <c r="E17" i="1"/>
  <c r="D17" i="1"/>
  <c r="C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P12" i="1"/>
  <c r="L12" i="1"/>
  <c r="I12" i="1"/>
  <c r="H12" i="1"/>
  <c r="F12" i="1"/>
  <c r="E12" i="1"/>
  <c r="D12" i="1"/>
  <c r="C12" i="1"/>
  <c r="L11" i="1"/>
  <c r="I11" i="1"/>
  <c r="H11" i="1"/>
  <c r="F11" i="1"/>
  <c r="E11" i="1"/>
  <c r="D11" i="1"/>
  <c r="C11" i="1"/>
  <c r="L10" i="1"/>
  <c r="I10" i="1"/>
  <c r="H10" i="1"/>
  <c r="F10" i="1"/>
  <c r="E10" i="1"/>
  <c r="D10" i="1"/>
  <c r="C10" i="1"/>
  <c r="O9" i="1"/>
  <c r="L9" i="1"/>
  <c r="I9" i="1"/>
  <c r="H9" i="1"/>
  <c r="G9" i="1"/>
  <c r="E9" i="1"/>
  <c r="D9" i="1"/>
  <c r="C9" i="1"/>
  <c r="O8" i="1"/>
  <c r="L8" i="1"/>
  <c r="H8" i="1"/>
  <c r="G8" i="1"/>
  <c r="E8" i="1"/>
  <c r="D8" i="1"/>
  <c r="C8" i="1"/>
  <c r="E7" i="1"/>
  <c r="D7" i="1"/>
  <c r="C7" i="1"/>
  <c r="B4" i="1"/>
  <c r="E4" i="1" s="1"/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V3" i="2"/>
  <c r="W3" i="2" s="1"/>
  <c r="V11" i="2"/>
  <c r="W11" i="2" s="1"/>
  <c r="V6" i="2"/>
  <c r="W6" i="2" s="1"/>
  <c r="V7" i="2"/>
  <c r="W7" i="2" s="1"/>
  <c r="V13" i="2"/>
  <c r="W13" i="2" s="1"/>
  <c r="V10" i="2"/>
  <c r="W10" i="2" s="1"/>
</calcChain>
</file>

<file path=xl/sharedStrings.xml><?xml version="1.0" encoding="utf-8"?>
<sst xmlns="http://schemas.openxmlformats.org/spreadsheetml/2006/main" count="186" uniqueCount="114">
  <si>
    <t>Monthly Executive KPI Scorecard</t>
  </si>
  <si>
    <t>Update the Monthly Inputs tab each month. Dashboard pulls actuals, status, owner, and 12-month trend automatically.</t>
  </si>
  <si>
    <t>Selected Month</t>
  </si>
  <si>
    <t>Month Name</t>
  </si>
  <si>
    <t>KPI</t>
  </si>
  <si>
    <t>Actual</t>
  </si>
  <si>
    <t>Goal</t>
  </si>
  <si>
    <t>Status</t>
  </si>
  <si>
    <t>Owner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</si>
  <si>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</si>
  <si>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</si>
  <si>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</si>
  <si>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</si>
  <si>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</si>
  <si>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</si>
  <si>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</si>
  <si>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</si>
  <si>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</si>
  <si>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</si>
  <si>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</si>
  <si>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</si>
  <si>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Gross Profit %</t>
  </si>
  <si>
    <t>Labor %</t>
  </si>
  <si>
    <t>Revenue Per Employee</t>
  </si>
  <si>
    <t>Stops Per Route</t>
  </si>
  <si>
    <t>Revenue Per Stop</t>
  </si>
  <si>
    <t>Route Revenue Per Day</t>
  </si>
  <si>
    <t>Lost Clients - 30 Days</t>
  </si>
  <si>
    <t>Lost Clients - 60 Days</t>
  </si>
  <si>
    <t>Lost Clients - 90 Days</t>
  </si>
  <si>
    <t>New Clients</t>
  </si>
  <si>
    <t>Net Client Growth</t>
  </si>
  <si>
    <t>Google Reviews Gained</t>
  </si>
  <si>
    <t>Average Star Rating</t>
  </si>
  <si>
    <t>Other Reviews Gained</t>
  </si>
  <si>
    <t>Average Order Value</t>
  </si>
  <si>
    <t>Cash Flow</t>
  </si>
  <si>
    <t>Manager Accountability Notes</t>
  </si>
  <si>
    <t>KPI Area</t>
  </si>
  <si>
    <t>Issue / Root Cause</t>
  </si>
  <si>
    <t>Corrective Action</t>
  </si>
  <si>
    <t>Due Date</t>
  </si>
  <si>
    <t>Month</t>
  </si>
  <si>
    <t>Revenue</t>
  </si>
  <si>
    <t>COGS</t>
  </si>
  <si>
    <t>Gross Profit</t>
  </si>
  <si>
    <t>Total Labor Cost</t>
  </si>
  <si>
    <t>Employee Count</t>
  </si>
  <si>
    <t>Route Days</t>
  </si>
  <si>
    <t>Total Stops</t>
  </si>
  <si>
    <t>Route Revenue</t>
  </si>
  <si>
    <t>Beginning Clients</t>
  </si>
  <si>
    <t>Total Lost Clients</t>
  </si>
  <si>
    <t>Ending Clients</t>
  </si>
  <si>
    <t>Retention %</t>
  </si>
  <si>
    <t>Total Google Reviews</t>
  </si>
  <si>
    <t>Orders</t>
  </si>
  <si>
    <t>EBITDA</t>
  </si>
  <si>
    <t>Debt Service</t>
  </si>
  <si>
    <t>CapEx</t>
  </si>
  <si>
    <t>Manager Notes</t>
  </si>
  <si>
    <t>Direction</t>
  </si>
  <si>
    <t>Yellow Threshold</t>
  </si>
  <si>
    <t>Notes</t>
  </si>
  <si>
    <t>Higher</t>
  </si>
  <si>
    <t>Operations Manager</t>
  </si>
  <si>
    <t>Green if &gt;= goal; yellow if within threshold</t>
  </si>
  <si>
    <t>Lower</t>
  </si>
  <si>
    <t>Green if &lt;= goal; yellow if within threshold</t>
  </si>
  <si>
    <t>General Manager</t>
  </si>
  <si>
    <t>Monthly revenue divided by active employee count</t>
  </si>
  <si>
    <t>Route Manager</t>
  </si>
  <si>
    <t>Route density: total stops divided by route days</t>
  </si>
  <si>
    <t>Route revenue divided by route stops</t>
  </si>
  <si>
    <t>Route revenue divided by route days</t>
  </si>
  <si>
    <t>Customer Service Manager</t>
  </si>
  <si>
    <t>Track monthly churn count</t>
  </si>
  <si>
    <t>Track client loss trend</t>
  </si>
  <si>
    <t>Sales / Marketing</t>
  </si>
  <si>
    <t>New clients gained this month</t>
  </si>
  <si>
    <t>New clients minus total lost clients</t>
  </si>
  <si>
    <t>Marketing / Front Counter</t>
  </si>
  <si>
    <t>New Google reviews this month</t>
  </si>
  <si>
    <t>Average public review rating</t>
  </si>
  <si>
    <t>Yelp, Facebook, etc.</t>
  </si>
  <si>
    <t>Store Manager</t>
  </si>
  <si>
    <t>Revenue divided by orders</t>
  </si>
  <si>
    <t>EBITDA minus debt service minus CapEx</t>
  </si>
  <si>
    <t>Formula / Meaning</t>
  </si>
  <si>
    <t>Why It Matters</t>
  </si>
  <si>
    <t>Revenue - COGS</t>
  </si>
  <si>
    <t>Shows how much margin is left after direct costs.</t>
  </si>
  <si>
    <t>Gross Profit / Revenue</t>
  </si>
  <si>
    <t>Measures production and pricing discipline.</t>
  </si>
  <si>
    <t>Total Labor Cost / Revenue</t>
  </si>
  <si>
    <t>Keeps staffing aligned with sales.</t>
  </si>
  <si>
    <t>Revenue / Employee Count</t>
  </si>
  <si>
    <t>Measures team productivity.</t>
  </si>
  <si>
    <t>Total Stops / Route Days</t>
  </si>
  <si>
    <t>Measures route density and driver efficiency.</t>
  </si>
  <si>
    <t>Route Revenue / Total Stops</t>
  </si>
  <si>
    <t>Measures quality and value of route customers.</t>
  </si>
  <si>
    <t>Route Revenue / Route Days</t>
  </si>
  <si>
    <t>Measures daily route profitability.</t>
  </si>
  <si>
    <t>Lost Clients - 30/60/90 Days</t>
  </si>
  <si>
    <t>Client accounts that stopped ordering in each window</t>
  </si>
  <si>
    <t>Identifies churn before it damages revenue.</t>
  </si>
  <si>
    <t>New Clients - Total Lost Clients</t>
  </si>
  <si>
    <t>Shows whether the customer base is expanding or shrinking.</t>
  </si>
  <si>
    <t>Drives local trust and Google Business Profile strength.</t>
  </si>
  <si>
    <t>Revenue / Orders</t>
  </si>
  <si>
    <t>Measures pricing, upsells, and quality of customer spend.</t>
  </si>
  <si>
    <t>EBITDA - Debt Service - CapEx</t>
  </si>
  <si>
    <t>Shows the real cash left after operating needs.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</si>
</sst>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 yyyy"/>
    <numFmt numFmtId="165" formatCode="\$#,##0"/>
    <numFmt numFmtId="166" formatCode="0.0%"/>
    <numFmt numFmtId="167" formatCode="\$#,##0.00"/>
    <numFmt numFmtId="168" formatCode="0.0"/>
  </numFmts>
  <fonts count="6">
    <font>
      <sz val="11"/>
      <name val="Carlito"/>
    </font>
    <font>
      <sz val="10"/>
      <name val="Aptos"/>
    </font>
    <font>
      <b/>
      <sz val="10"/>
      <color rgb="FFFFFFFF"/>
      <name val="Aptos"/>
    </font>
    <font>
      <b/>
      <sz val="18"/>
      <color rgb="FFFFFFFF"/>
      <name val="Aptos"/>
    </font>
    <font>
      <i/>
      <sz val="10"/>
      <color rgb="FF333333"/>
      <name val="Aptos"/>
    </font>
    <font>
      <b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6FA"/>
      </patternFill>
    </fill>
    <fill>
      <patternFill patternType="solid">
        <fgColor rgb="FFD9EAF7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167" fontId="1" fillId="0" borderId="0" xfId="0" applyNumberFormat="1" applyFont="1" applyAlignment="1">
      <alignment wrapText="1"/>
    </xf>
    <xf numFmtId="168" fontId="1" fillId="0" borderId="0" xfId="0" applyNumberFormat="1" applyFont="1" applyAlignment="1">
      <alignment wrapText="1"/>
    </xf>
    <xf numFmtId="164" fontId="5" fillId="4" borderId="0" xfId="0" applyNumberFormat="1" applyFont="1" applyFill="1" applyAlignment="1">
      <alignment wrapText="1"/>
    </xf>
    <xf numFmtId="166" fontId="1" fillId="0" borderId="2" xfId="0" applyNumberFormat="1" applyFont="1" applyBorder="1" applyAlignment="1">
      <alignment wrapText="1"/>
    </xf>
    <xf numFmtId="166" fontId="1" fillId="0" borderId="5" xfId="0" applyNumberFormat="1" applyFont="1" applyBorder="1" applyAlignment="1">
      <alignment wrapText="1"/>
    </xf>
    <xf numFmtId="166" fontId="1" fillId="0" borderId="3" xfId="0" applyNumberFormat="1" applyFont="1" applyBorder="1" applyAlignment="1">
      <alignment wrapText="1"/>
    </xf>
    <xf numFmtId="166" fontId="1" fillId="0" borderId="6" xfId="0" applyNumberFormat="1" applyFont="1" applyBorder="1" applyAlignment="1">
      <alignment wrapText="1"/>
    </xf>
    <xf numFmtId="165" fontId="1" fillId="0" borderId="5" xfId="0" applyNumberFormat="1" applyFont="1" applyBorder="1" applyAlignment="1">
      <alignment wrapText="1"/>
    </xf>
    <xf numFmtId="165" fontId="1" fillId="0" borderId="6" xfId="0" applyNumberFormat="1" applyFont="1" applyBorder="1" applyAlignment="1">
      <alignment wrapText="1"/>
    </xf>
    <xf numFmtId="165" fontId="1" fillId="0" borderId="8" xfId="0" applyNumberFormat="1" applyFont="1" applyBorder="1" applyAlignment="1">
      <alignment wrapText="1"/>
    </xf>
    <xf numFmtId="165" fontId="1" fillId="0" borderId="9" xfId="0" applyNumberFormat="1" applyFont="1" applyBorder="1" applyAlignment="1">
      <alignment wrapText="1"/>
    </xf>
    <xf numFmtId="168" fontId="1" fillId="0" borderId="5" xfId="0" applyNumberFormat="1" applyFont="1" applyBorder="1" applyAlignment="1">
      <alignment wrapText="1"/>
    </xf>
    <xf numFmtId="168" fontId="1" fillId="0" borderId="6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</cellXfs>
  <cellStyles count="1">
    <cellStyle name="Normal" xfId="0" builtinId="0"/>
  </cellStyles>
  <dxfs count="3"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7F6000"/>
      </font>
      <fill>
        <patternFill patternType="solid">
          <bgColor rgb="FFFFF2CC"/>
        </patternFill>
      </fill>
    </dxf>
    <dxf>
      <font>
        <b/>
        <color rgb="FF274E13"/>
      </font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12-Month KPI Trend Snapshot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Actual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Dashboard'!$B$7:$B$22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D-4B95-878D-3DAE2EE9263C}"/>
            </c:ext>
          </c:extLst>
        </c:ser>
        <c:ser>
          <c:idx val="1"/>
          <c:order val="1"/>
          <c:tx>
            <c:v>Goal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Dashboard'!$C$7:$C$22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D-4B95-878D-3DAE2EE9263C}"/>
            </c:ext>
          </c:extLst>
        </c:ser>
        <c:ser>
          <c:idx val="2"/>
          <c:order val="2"/>
          <c:tx>
            <c:v>Status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Dashboard'!$D$7:$D$22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D-4B95-878D-3DAE2EE9263C}"/>
            </c:ext>
          </c:extLst>
        </c:ser>
        <c:ser>
          <c:idx val="3"/>
          <c:order val="3"/>
          <c:tx>
            <c:v>Owner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Dashboard'!$E$7:$E$22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CD-4B95-878D-3DAE2EE9263C}"/>
            </c:ext>
          </c:extLst>
        </c:ser>
        <c:ser>
          <c:idx val="4"/>
          <c:order val="4"/>
          <c:tx>
            <c:v>Jan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Dashboard'!$F$7:$F$22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CD-4B95-878D-3DAE2EE9263C}"/>
            </c:ext>
          </c:extLst>
        </c:ser>
        <c:ser>
          <c:idx val="5"/>
          <c:order val="5"/>
          <c:tx>
            <c:v>Feb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Dashboard'!$G$7:$G$22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CD-4B95-878D-3DAE2EE9263C}"/>
            </c:ext>
          </c:extLst>
        </c:ser>
        <c:ser>
          <c:idx val="6"/>
          <c:order val="6"/>
          <c:tx>
            <c:v>Mar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Dashboard'!$H$7:$H$22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CD-4B95-878D-3DAE2EE9263C}"/>
            </c:ext>
          </c:extLst>
        </c:ser>
        <c:ser>
          <c:idx val="7"/>
          <c:order val="7"/>
          <c:tx>
            <c:v>Apr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Dashboard'!$I$7:$I$22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CD-4B95-878D-3DAE2EE9263C}"/>
            </c:ext>
          </c:extLst>
        </c:ser>
        <c:ser>
          <c:idx val="8"/>
          <c:order val="8"/>
          <c:tx>
            <c:v>May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Dashboard'!$J$7:$J$22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2CD-4B95-878D-3DAE2EE9263C}"/>
            </c:ext>
          </c:extLst>
        </c:ser>
        <c:ser>
          <c:idx val="9"/>
          <c:order val="9"/>
          <c:tx>
            <c:v>Jun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Dashboard'!$K$7:$K$22</c:f>
              <c:numCache>
                <c:formatCode>0.0%</c:formatCode>
                <c:ptCount val="16"/>
                <c:pt idx="0">
                  <c:v>1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2CD-4B95-878D-3DAE2EE9263C}"/>
            </c:ext>
          </c:extLst>
        </c:ser>
        <c:ser>
          <c:idx val="10"/>
          <c:order val="10"/>
          <c:tx>
            <c:v>Jul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Dashboard'!$L$7:$L$22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CD-4B95-878D-3DAE2EE9263C}"/>
            </c:ext>
          </c:extLst>
        </c:ser>
        <c:ser>
          <c:idx val="11"/>
          <c:order val="11"/>
          <c:tx>
            <c:v>Aug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Dashboard'!$M$7:$M$22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2CD-4B95-878D-3DAE2EE9263C}"/>
            </c:ext>
          </c:extLst>
        </c:ser>
        <c:ser>
          <c:idx val="12"/>
          <c:order val="12"/>
          <c:tx>
            <c:v>Sep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Dashboard'!$N$7:$N$22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2CD-4B95-878D-3DAE2EE9263C}"/>
            </c:ext>
          </c:extLst>
        </c:ser>
        <c:ser>
          <c:idx val="13"/>
          <c:order val="13"/>
          <c:tx>
            <c:v>Oct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Dashboard'!$O$7:$O$22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2CD-4B95-878D-3DAE2EE9263C}"/>
            </c:ext>
          </c:extLst>
        </c:ser>
        <c:ser>
          <c:idx val="14"/>
          <c:order val="14"/>
          <c:tx>
            <c:v>Nov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Dashboard'!$P$7:$P$22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2CD-4B95-878D-3DAE2EE9263C}"/>
            </c:ext>
          </c:extLst>
        </c:ser>
        <c:ser>
          <c:idx val="15"/>
          <c:order val="15"/>
          <c:tx>
            <c:v>Dec</c:v>
          </c:tx>
          <c:cat>
            <c:strRef>
              <c:f>'Executive Dashboard'!$A$7:$A$22</c:f>
              <c:strCache>
                <c:ptCount val="16"/>
                <c:pt idx="0">
                  <c:v>Gross Profit %</c:v>
                </c:pt>
                <c:pt idx="1">
                  <c:v>Labor %</c:v>
                </c:pt>
                <c:pt idx="2">
                  <c:v>Revenue Per Employee</c:v>
                </c:pt>
                <c:pt idx="3">
                  <c:v>Stops Per Route</c:v>
                </c:pt>
                <c:pt idx="4">
                  <c:v>Revenue Per Stop</c:v>
                </c:pt>
                <c:pt idx="5">
                  <c:v>Route Revenue Per Day</c:v>
                </c:pt>
                <c:pt idx="6">
                  <c:v>Lost Clients - 30 Days</c:v>
                </c:pt>
                <c:pt idx="7">
                  <c:v>Lost Clients - 60 Days</c:v>
                </c:pt>
                <c:pt idx="8">
                  <c:v>Lost Clients - 90 Days</c:v>
                </c:pt>
                <c:pt idx="9">
                  <c:v>New Clients</c:v>
                </c:pt>
                <c:pt idx="10">
                  <c:v>Net Client Growth</c:v>
                </c:pt>
                <c:pt idx="11">
                  <c:v>Google Reviews Gained</c:v>
                </c:pt>
                <c:pt idx="12">
                  <c:v>Average Star Rating</c:v>
                </c:pt>
                <c:pt idx="13">
                  <c:v>Other Reviews Gained</c:v>
                </c:pt>
                <c:pt idx="14">
                  <c:v>Average Order Value</c:v>
                </c:pt>
                <c:pt idx="15">
                  <c:v>Cash Flow</c:v>
                </c:pt>
              </c:strCache>
            </c:strRef>
          </c:cat>
          <c:val>
            <c:numRef>
              <c:f>'Executive Dashboard'!$Q$7:$Q$22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 formatCode="\$#,##0">
                  <c:v>0</c:v>
                </c:pt>
                <c:pt idx="3" formatCode="0.0">
                  <c:v>0</c:v>
                </c:pt>
                <c:pt idx="4" formatCode="\$#,##0">
                  <c:v>0</c:v>
                </c:pt>
                <c:pt idx="5" formatCode="\$#,##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.0">
                  <c:v>0</c:v>
                </c:pt>
                <c:pt idx="13" formatCode="0">
                  <c:v>0</c:v>
                </c:pt>
                <c:pt idx="14" formatCode="\$#,##0">
                  <c:v>0</c:v>
                </c:pt>
                <c:pt idx="15" formatCode="\$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2CD-4B95-878D-3DAE2EE92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%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25</xdr:row>
      <xdr:rowOff>0</xdr:rowOff>
    </xdr:from>
    <xdr:to>
      <xdr:col>17</xdr:col>
      <xdr:colOff>0</xdr:colOff>
      <xdr:row>43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thlyInputsTable" displayName="MonthlyInputsTable" ref="A1:AH13">
  <tableColumns count="34">
    <tableColumn id="1" xr3:uid="{00000000-0010-0000-0000-000001000000}" name="Month"/>
    <tableColumn id="2" xr3:uid="{00000000-0010-0000-0000-000002000000}" name="Revenue"/>
    <tableColumn id="3" xr3:uid="{00000000-0010-0000-0000-000003000000}" name="COGS"/>
    <tableColumn id="4" xr3:uid="{00000000-0010-0000-0000-000004000000}" name="Gross Profit"/>
    <tableColumn id="5" xr3:uid="{00000000-0010-0000-0000-000005000000}" name="Gross Profit %"/>
    <tableColumn id="6" xr3:uid="{00000000-0010-0000-0000-000006000000}" name="Total Labor Cost"/>
    <tableColumn id="7" xr3:uid="{00000000-0010-0000-0000-000007000000}" name="Labor %"/>
    <tableColumn id="8" xr3:uid="{00000000-0010-0000-0000-000008000000}" name="Employee Count"/>
    <tableColumn id="9" xr3:uid="{00000000-0010-0000-0000-000009000000}" name="Revenue Per Employee"/>
    <tableColumn id="10" xr3:uid="{00000000-0010-0000-0000-00000A000000}" name="Route Days"/>
    <tableColumn id="11" xr3:uid="{00000000-0010-0000-0000-00000B000000}" name="Total Stops"/>
    <tableColumn id="12" xr3:uid="{00000000-0010-0000-0000-00000C000000}" name="Route Revenue"/>
    <tableColumn id="13" xr3:uid="{00000000-0010-0000-0000-00000D000000}" name="Stops Per Route"/>
    <tableColumn id="14" xr3:uid="{00000000-0010-0000-0000-00000E000000}" name="Revenue Per Stop"/>
    <tableColumn id="15" xr3:uid="{00000000-0010-0000-0000-00000F000000}" name="Route Revenue Per Day"/>
    <tableColumn id="16" xr3:uid="{00000000-0010-0000-0000-000010000000}" name="Beginning Clients"/>
    <tableColumn id="17" xr3:uid="{00000000-0010-0000-0000-000011000000}" name="New Clients"/>
    <tableColumn id="18" xr3:uid="{00000000-0010-0000-0000-000012000000}" name="Lost Clients - 30 Days"/>
    <tableColumn id="19" xr3:uid="{00000000-0010-0000-0000-000013000000}" name="Lost Clients - 60 Days"/>
    <tableColumn id="20" xr3:uid="{00000000-0010-0000-0000-000014000000}" name="Lost Clients - 90 Days"/>
    <tableColumn id="21" xr3:uid="{00000000-0010-0000-0000-000015000000}" name="Total Lost Clients"/>
    <tableColumn id="22" xr3:uid="{00000000-0010-0000-0000-000016000000}" name="Ending Clients"/>
    <tableColumn id="23" xr3:uid="{00000000-0010-0000-0000-000017000000}" name="Retention %"/>
    <tableColumn id="24" xr3:uid="{00000000-0010-0000-0000-000018000000}" name="Google Reviews Gained"/>
    <tableColumn id="25" xr3:uid="{00000000-0010-0000-0000-000019000000}" name="Total Google Reviews"/>
    <tableColumn id="26" xr3:uid="{00000000-0010-0000-0000-00001A000000}" name="Average Star Rating"/>
    <tableColumn id="27" xr3:uid="{00000000-0010-0000-0000-00001B000000}" name="Other Reviews Gained"/>
    <tableColumn id="28" xr3:uid="{00000000-0010-0000-0000-00001C000000}" name="Orders"/>
    <tableColumn id="29" xr3:uid="{00000000-0010-0000-0000-00001D000000}" name="Average Order Value"/>
    <tableColumn id="30" xr3:uid="{00000000-0010-0000-0000-00001E000000}" name="EBITDA"/>
    <tableColumn id="31" xr3:uid="{00000000-0010-0000-0000-00001F000000}" name="Debt Service"/>
    <tableColumn id="32" xr3:uid="{00000000-0010-0000-0000-000020000000}" name="CapEx"/>
    <tableColumn id="33" xr3:uid="{00000000-0010-0000-0000-000021000000}" name="Cash Flow"/>
    <tableColumn id="34" xr3:uid="{00000000-0010-0000-0000-000022000000}" name="Manager 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KPITargetsTable" displayName="KPITargetsTable" ref="A1:F17">
  <tableColumns count="6">
    <tableColumn id="1" xr3:uid="{00000000-0010-0000-0100-000001000000}" name="KPI"/>
    <tableColumn id="2" xr3:uid="{00000000-0010-0000-0100-000002000000}" name="Goal"/>
    <tableColumn id="3" xr3:uid="{00000000-0010-0000-0100-000003000000}" name="Direction"/>
    <tableColumn id="4" xr3:uid="{00000000-0010-0000-0100-000004000000}" name="Owner"/>
    <tableColumn id="5" xr3:uid="{00000000-0010-0000-0100-000005000000}" name="Yellow Threshold"/>
    <tableColumn id="6" xr3:uid="{00000000-0010-0000-0100-000006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efinitionsTable" displayName="DefinitionsTable" ref="A1:C13">
  <tableColumns count="3">
    <tableColumn id="1" xr3:uid="{00000000-0010-0000-0200-000001000000}" name="KPI"/>
    <tableColumn id="2" xr3:uid="{00000000-0010-0000-0200-000002000000}" name="Formula / Meaning"/>
    <tableColumn id="3" xr3:uid="{00000000-0010-0000-0200-000003000000}" name="Why It Matte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"/>
  <sheetViews>
    <sheetView tabSelected="1" zoomScale="69" workbookViewId="0">
      <selection activeCell="B4" sqref="B4"/>
    </sheetView>
  </sheetViews>
  <sheetFormatPr defaultRowHeight="13.8"/>
  <cols>
    <col min="1" max="1" width="24" customWidth="1"/>
    <col min="2" max="5" width="16" customWidth="1"/>
    <col min="6" max="17" width="10" customWidth="1"/>
  </cols>
  <sheetData>
    <row r="1" spans="1:34" ht="14.4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4.4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4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4.4">
      <c r="A4" s="3" t="s">
        <v>2</v>
      </c>
      <c r="B4" s="15">
        <f>MAX('Monthly Inputs'!A2:A13)</f>
        <v>46357</v>
      </c>
      <c r="C4" s="3"/>
      <c r="D4" s="3" t="s">
        <v>3</v>
      </c>
      <c r="E4" s="3" t="str">
        <f>TEXT(B4,"mmmm yyyy")</f>
        <v>December 2026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4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4.4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1" t="s">
        <v>15</v>
      </c>
      <c r="M6" s="1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4.4">
      <c r="A7" s="4" t="s">
        <v>21</v>
      </c>
      <c r="B7" s="16">
        <f>INDEX('Monthly Inputs'!$E$2:$E$13,MATCH($B$4,'Monthly Inputs'!$A$2:$A$13,0))</f>
        <v>0</v>
      </c>
      <c r="C7" s="16" t="e">
        <f ca="1">_xludf.XLOOKUP(A7,'KPI Targets'!$A$2:$A$17,'KPI Targets'!$B$2:$B$17,"")</f>
        <v>#NAME?</v>
      </c>
      <c r="D7" s="5" t="e">
        <f ca="1">_xludf.LET(actual,B7,goal,C7,dir,_xludf.XLOOKUP(A7,'KPI Targets'!$A$2:$A$17,'KPI Targets'!$C$2:$C$17,"Higher"),yellow,_xludf.XLOOKUP(A7,'KPI Targets'!$A$2:$A$17,'KPI Targets'!$E$2:$E$17,0.9),IF(dir="Higher",IF(actual&gt;=goal,"Green",IF(actual&gt;=goal*yellow,"Yellow","Red")),IF(actual&lt;=goal,"Green",IF(actual&lt;=goal*yellow,"Yellow","Red"))))</f>
        <v>#NAME?</v>
      </c>
      <c r="E7" s="5" t="e">
        <f ca="1">_xludf.XLOOKUP(A7,'KPI Targets'!$A$2:$A$17,'KPI Targets'!$D$2:$D$17,"")</f>
        <v>#NAME?</v>
      </c>
      <c r="F7" s="16">
        <f>'Monthly Inputs'!E2</f>
        <v>0</v>
      </c>
      <c r="G7" s="16">
        <f>'Monthly Inputs'!E3</f>
        <v>0</v>
      </c>
      <c r="H7" s="16">
        <f>'Monthly Inputs'!E4</f>
        <v>0</v>
      </c>
      <c r="I7" s="16">
        <f>'Monthly Inputs'!E5</f>
        <v>0</v>
      </c>
      <c r="J7" s="16">
        <f>'Monthly Inputs'!E6</f>
        <v>0</v>
      </c>
      <c r="K7" s="16">
        <f>'Monthly Inputs'!E7</f>
        <v>1</v>
      </c>
      <c r="L7" s="16">
        <f>'Monthly Inputs'!E8</f>
        <v>0</v>
      </c>
      <c r="M7" s="16">
        <f>'Monthly Inputs'!E9</f>
        <v>0</v>
      </c>
      <c r="N7" s="16">
        <f>'Monthly Inputs'!E10</f>
        <v>0</v>
      </c>
      <c r="O7" s="16">
        <f>'Monthly Inputs'!E11</f>
        <v>0</v>
      </c>
      <c r="P7" s="16">
        <f>'Monthly Inputs'!E12</f>
        <v>0</v>
      </c>
      <c r="Q7" s="18">
        <f>'Monthly Inputs'!E13</f>
        <v>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4.4">
      <c r="A8" s="6" t="s">
        <v>22</v>
      </c>
      <c r="B8" s="17">
        <f>INDEX('Monthly Inputs'!$G$2:$G$13,MATCH($B$4,'Monthly Inputs'!$A$2:$A$13,0))</f>
        <v>0</v>
      </c>
      <c r="C8" s="17" t="e">
        <f ca="1">_xludf.XLOOKUP(A8,'KPI Targets'!$A$2:$A$17,'KPI Targets'!$B$2:$B$17,"")</f>
        <v>#NAME?</v>
      </c>
      <c r="D8" s="7" t="e">
        <f ca="1">_xludf.LET(actual,B8,goal,C8,dir,_xludf.XLOOKUP(A8,'KPI Targets'!$A$2:$A$17,'KPI Targets'!$C$2:$C$17,"Higher"),yellow,_xludf.XLOOKUP(A8,'KPI Targets'!$A$2:$A$17,'KPI Targets'!$E$2:$E$17,0.9),IF(dir="Higher",IF(actual&gt;=goal,"Green",IF(actual&gt;=goal*yellow,"Yellow","Red")),IF(actual&lt;=goal,"Green",IF(actual&lt;=goal*yellow,"Yellow","Red"))))</f>
        <v>#NAME?</v>
      </c>
      <c r="E8" s="7" t="e">
        <f ca="1">_xludf.XLOOKUP(A8,'KPI Targets'!$A$2:$A$17,'KPI Targets'!$D$2:$D$17,"")</f>
        <v>#NAME?</v>
      </c>
      <c r="F8" s="17">
        <f>'Monthly Inputs'!G2</f>
        <v>0</v>
      </c>
      <c r="G8" s="17">
        <f>'Monthly Inputs'!G3</f>
        <v>0</v>
      </c>
      <c r="H8" s="17">
        <f>'Monthly Inputs'!G4</f>
        <v>0</v>
      </c>
      <c r="I8" s="17">
        <f>'Monthly Inputs'!G5</f>
        <v>0</v>
      </c>
      <c r="J8" s="17">
        <f>'Monthly Inputs'!G6</f>
        <v>0</v>
      </c>
      <c r="K8" s="17">
        <f>'Monthly Inputs'!G7</f>
        <v>0</v>
      </c>
      <c r="L8" s="17">
        <f>'Monthly Inputs'!G8</f>
        <v>0</v>
      </c>
      <c r="M8" s="17">
        <f>'Monthly Inputs'!G9</f>
        <v>0</v>
      </c>
      <c r="N8" s="17">
        <f>'Monthly Inputs'!G10</f>
        <v>0</v>
      </c>
      <c r="O8" s="17">
        <f>'Monthly Inputs'!G11</f>
        <v>0</v>
      </c>
      <c r="P8" s="17">
        <f>'Monthly Inputs'!G12</f>
        <v>0</v>
      </c>
      <c r="Q8" s="19">
        <f>'Monthly Inputs'!G13</f>
        <v>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4.4">
      <c r="A9" s="6" t="s">
        <v>23</v>
      </c>
      <c r="B9" s="20">
        <f>INDEX('Monthly Inputs'!$I$2:$I$13,MATCH($B$4,'Monthly Inputs'!$A$2:$A$13,0))</f>
        <v>0</v>
      </c>
      <c r="C9" s="20" t="e">
        <f ca="1">_xludf.XLOOKUP(A9,'KPI Targets'!$A$2:$A$17,'KPI Targets'!$B$2:$B$17,"")</f>
        <v>#NAME?</v>
      </c>
      <c r="D9" s="7" t="e">
        <f ca="1">_xludf.LET(actual,B9,goal,C9,dir,_xludf.XLOOKUP(A9,'KPI Targets'!$A$2:$A$17,'KPI Targets'!$C$2:$C$17,"Higher"),yellow,_xludf.XLOOKUP(A9,'KPI Targets'!$A$2:$A$17,'KPI Targets'!$E$2:$E$17,0.9),IF(dir="Higher",IF(actual&gt;=goal,"Green",IF(actual&gt;=goal*yellow,"Yellow","Red")),IF(actual&lt;=goal,"Green",IF(actual&lt;=goal*yellow,"Yellow","Red"))))</f>
        <v>#NAME?</v>
      </c>
      <c r="E9" s="7" t="e">
        <f ca="1">_xludf.XLOOKUP(A9,'KPI Targets'!$A$2:$A$17,'KPI Targets'!$D$2:$D$17,"")</f>
        <v>#NAME?</v>
      </c>
      <c r="F9" s="20">
        <f>'Monthly Inputs'!I2</f>
        <v>0</v>
      </c>
      <c r="G9" s="20">
        <f>'Monthly Inputs'!I3</f>
        <v>0</v>
      </c>
      <c r="H9" s="20">
        <f>'Monthly Inputs'!I4</f>
        <v>0</v>
      </c>
      <c r="I9" s="20">
        <f>'Monthly Inputs'!I5</f>
        <v>0</v>
      </c>
      <c r="J9" s="20">
        <f>'Monthly Inputs'!I6</f>
        <v>0</v>
      </c>
      <c r="K9" s="20">
        <f>'Monthly Inputs'!I7</f>
        <v>0</v>
      </c>
      <c r="L9" s="20">
        <f>'Monthly Inputs'!I8</f>
        <v>0</v>
      </c>
      <c r="M9" s="20">
        <f>'Monthly Inputs'!I9</f>
        <v>0</v>
      </c>
      <c r="N9" s="20">
        <f>'Monthly Inputs'!I10</f>
        <v>0</v>
      </c>
      <c r="O9" s="20">
        <f>'Monthly Inputs'!I11</f>
        <v>0</v>
      </c>
      <c r="P9" s="20">
        <f>'Monthly Inputs'!I12</f>
        <v>0</v>
      </c>
      <c r="Q9" s="21">
        <f>'Monthly Inputs'!I13</f>
        <v>0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4.4">
      <c r="A10" s="6" t="s">
        <v>24</v>
      </c>
      <c r="B10" s="24">
        <f>INDEX('Monthly Inputs'!$M$2:$M$13,MATCH($B$4,'Monthly Inputs'!$A$2:$A$13,0))</f>
        <v>0</v>
      </c>
      <c r="C10" s="24" t="e">
        <f ca="1">_xludf.XLOOKUP(A10,'KPI Targets'!$A$2:$A$17,'KPI Targets'!$B$2:$B$17,"")</f>
        <v>#NAME?</v>
      </c>
      <c r="D10" s="7" t="e">
        <f ca="1">_xludf.LET(actual,B10,goal,C10,dir,_xludf.XLOOKUP(A10,'KPI Targets'!$A$2:$A$17,'KPI Targets'!$C$2:$C$17,"Higher"),yellow,_xludf.XLOOKUP(A10,'KPI Targets'!$A$2:$A$17,'KPI Targets'!$E$2:$E$17,0.9),IF(dir="Higher",IF(actual&gt;=goal,"Green",IF(actual&gt;=goal*yellow,"Yellow","Red")),IF(actual&lt;=goal,"Green",IF(actual&lt;=goal*yellow,"Yellow","Red"))))</f>
        <v>#NAME?</v>
      </c>
      <c r="E10" s="7" t="e">
        <f ca="1">_xludf.XLOOKUP(A10,'KPI Targets'!$A$2:$A$17,'KPI Targets'!$D$2:$D$17,"")</f>
        <v>#NAME?</v>
      </c>
      <c r="F10" s="24">
        <f>'Monthly Inputs'!M2</f>
        <v>0</v>
      </c>
      <c r="G10" s="24">
        <f>'Monthly Inputs'!M3</f>
        <v>0</v>
      </c>
      <c r="H10" s="24">
        <f>'Monthly Inputs'!M4</f>
        <v>0</v>
      </c>
      <c r="I10" s="24">
        <f>'Monthly Inputs'!M5</f>
        <v>0</v>
      </c>
      <c r="J10" s="24">
        <f>'Monthly Inputs'!M6</f>
        <v>0</v>
      </c>
      <c r="K10" s="24">
        <f>'Monthly Inputs'!M7</f>
        <v>0</v>
      </c>
      <c r="L10" s="24">
        <f>'Monthly Inputs'!M8</f>
        <v>0</v>
      </c>
      <c r="M10" s="24">
        <f>'Monthly Inputs'!M9</f>
        <v>0</v>
      </c>
      <c r="N10" s="24">
        <f>'Monthly Inputs'!M10</f>
        <v>0</v>
      </c>
      <c r="O10" s="24">
        <f>'Monthly Inputs'!M11</f>
        <v>0</v>
      </c>
      <c r="P10" s="24">
        <f>'Monthly Inputs'!M12</f>
        <v>0</v>
      </c>
      <c r="Q10" s="25">
        <f>'Monthly Inputs'!M13</f>
        <v>0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4.4">
      <c r="A11" s="6" t="s">
        <v>25</v>
      </c>
      <c r="B11" s="20">
        <f>INDEX('Monthly Inputs'!$N$2:$N$13,MATCH($B$4,'Monthly Inputs'!$A$2:$A$13,0))</f>
        <v>0</v>
      </c>
      <c r="C11" s="20" t="e">
        <f ca="1">_xludf.XLOOKUP(A11,'KPI Targets'!$A$2:$A$17,'KPI Targets'!$B$2:$B$17,"")</f>
        <v>#NAME?</v>
      </c>
      <c r="D11" s="7" t="e">
        <f ca="1">_xludf.LET(actual,B11,goal,C11,dir,_xludf.XLOOKUP(A11,'KPI Targets'!$A$2:$A$17,'KPI Targets'!$C$2:$C$17,"Higher"),yellow,_xludf.XLOOKUP(A11,'KPI Targets'!$A$2:$A$17,'KPI Targets'!$E$2:$E$17,0.9),IF(dir="Higher",IF(actual&gt;=goal,"Green",IF(actual&gt;=goal*yellow,"Yellow","Red")),IF(actual&lt;=goal,"Green",IF(actual&lt;=goal*yellow,"Yellow","Red"))))</f>
        <v>#NAME?</v>
      </c>
      <c r="E11" s="7" t="e">
        <f ca="1">_xludf.XLOOKUP(A11,'KPI Targets'!$A$2:$A$17,'KPI Targets'!$D$2:$D$17,"")</f>
        <v>#NAME?</v>
      </c>
      <c r="F11" s="20">
        <f>'Monthly Inputs'!N2</f>
        <v>0</v>
      </c>
      <c r="G11" s="20">
        <f>'Monthly Inputs'!N3</f>
        <v>0</v>
      </c>
      <c r="H11" s="20">
        <f>'Monthly Inputs'!N4</f>
        <v>0</v>
      </c>
      <c r="I11" s="20">
        <f>'Monthly Inputs'!N5</f>
        <v>0</v>
      </c>
      <c r="J11" s="20">
        <f>'Monthly Inputs'!N6</f>
        <v>0</v>
      </c>
      <c r="K11" s="20">
        <f>'Monthly Inputs'!N7</f>
        <v>0</v>
      </c>
      <c r="L11" s="20">
        <f>'Monthly Inputs'!N8</f>
        <v>0</v>
      </c>
      <c r="M11" s="20">
        <f>'Monthly Inputs'!N9</f>
        <v>0</v>
      </c>
      <c r="N11" s="20">
        <f>'Monthly Inputs'!N10</f>
        <v>0</v>
      </c>
      <c r="O11" s="20">
        <f>'Monthly Inputs'!N11</f>
        <v>0</v>
      </c>
      <c r="P11" s="20">
        <f>'Monthly Inputs'!N12</f>
        <v>0</v>
      </c>
      <c r="Q11" s="21">
        <f>'Monthly Inputs'!N13</f>
        <v>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4.4">
      <c r="A12" s="6" t="s">
        <v>26</v>
      </c>
      <c r="B12" s="20">
        <f>INDEX('Monthly Inputs'!$O$2:$O$13,MATCH($B$4,'Monthly Inputs'!$A$2:$A$13,0))</f>
        <v>0</v>
      </c>
      <c r="C12" s="20" t="e">
        <f ca="1">_xludf.XLOOKUP(A12,'KPI Targets'!$A$2:$A$17,'KPI Targets'!$B$2:$B$17,"")</f>
        <v>#NAME?</v>
      </c>
      <c r="D12" s="7" t="e">
        <f ca="1">_xludf.LET(actual,B12,goal,C12,dir,_xludf.XLOOKUP(A12,'KPI Targets'!$A$2:$A$17,'KPI Targets'!$C$2:$C$17,"Higher"),yellow,_xludf.XLOOKUP(A12,'KPI Targets'!$A$2:$A$17,'KPI Targets'!$E$2:$E$17,0.9),IF(dir="Higher",IF(actual&gt;=goal,"Green",IF(actual&gt;=goal*yellow,"Yellow","Red")),IF(actual&lt;=goal,"Green",IF(actual&lt;=goal*yellow,"Yellow","Red"))))</f>
        <v>#NAME?</v>
      </c>
      <c r="E12" s="7" t="e">
        <f ca="1">_xludf.XLOOKUP(A12,'KPI Targets'!$A$2:$A$17,'KPI Targets'!$D$2:$D$17,"")</f>
        <v>#NAME?</v>
      </c>
      <c r="F12" s="20">
        <f>'Monthly Inputs'!O2</f>
        <v>0</v>
      </c>
      <c r="G12" s="20">
        <f>'Monthly Inputs'!O3</f>
        <v>0</v>
      </c>
      <c r="H12" s="20">
        <f>'Monthly Inputs'!O4</f>
        <v>0</v>
      </c>
      <c r="I12" s="20">
        <f>'Monthly Inputs'!O5</f>
        <v>0</v>
      </c>
      <c r="J12" s="20">
        <f>'Monthly Inputs'!O6</f>
        <v>0</v>
      </c>
      <c r="K12" s="20">
        <f>'Monthly Inputs'!O7</f>
        <v>0</v>
      </c>
      <c r="L12" s="20">
        <f>'Monthly Inputs'!O8</f>
        <v>0</v>
      </c>
      <c r="M12" s="20">
        <f>'Monthly Inputs'!O9</f>
        <v>0</v>
      </c>
      <c r="N12" s="20">
        <f>'Monthly Inputs'!O10</f>
        <v>0</v>
      </c>
      <c r="O12" s="20">
        <f>'Monthly Inputs'!O11</f>
        <v>0</v>
      </c>
      <c r="P12" s="20">
        <f>'Monthly Inputs'!O12</f>
        <v>0</v>
      </c>
      <c r="Q12" s="21">
        <f>'Monthly Inputs'!O13</f>
        <v>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27.6">
      <c r="A13" s="6" t="s">
        <v>27</v>
      </c>
      <c r="B13" s="26">
        <f>INDEX('Monthly Inputs'!$R$2:$R$13,MATCH($B$4,'Monthly Inputs'!$A$2:$A$13,0))</f>
        <v>0</v>
      </c>
      <c r="C13" s="26" t="e">
        <f ca="1">_xludf.XLOOKUP(A13,'KPI Targets'!$A$2:$A$17,'KPI Targets'!$B$2:$B$17,"")</f>
        <v>#NAME?</v>
      </c>
      <c r="D13" s="7" t="e">
        <f ca="1">_xludf.LET(actual,B13,goal,C13,dir,_xludf.XLOOKUP(A13,'KPI Targets'!$A$2:$A$17,'KPI Targets'!$C$2:$C$17,"Higher"),yellow,_xludf.XLOOKUP(A13,'KPI Targets'!$A$2:$A$17,'KPI Targets'!$E$2:$E$17,0.9),IF(dir="Higher",IF(actual&gt;=goal,"Green",IF(actual&gt;=goal*yellow,"Yellow","Red")),IF(actual&lt;=goal,"Green",IF(actual&lt;=goal*yellow,"Yellow","Red"))))</f>
        <v>#NAME?</v>
      </c>
      <c r="E13" s="7" t="e">
        <f ca="1">_xludf.XLOOKUP(A13,'KPI Targets'!$A$2:$A$17,'KPI Targets'!$D$2:$D$17,"")</f>
        <v>#NAME?</v>
      </c>
      <c r="F13" s="26">
        <f>'Monthly Inputs'!R2</f>
        <v>0</v>
      </c>
      <c r="G13" s="26">
        <f>'Monthly Inputs'!R3</f>
        <v>0</v>
      </c>
      <c r="H13" s="26">
        <f>'Monthly Inputs'!R4</f>
        <v>0</v>
      </c>
      <c r="I13" s="26">
        <f>'Monthly Inputs'!R5</f>
        <v>0</v>
      </c>
      <c r="J13" s="26">
        <f>'Monthly Inputs'!R6</f>
        <v>0</v>
      </c>
      <c r="K13" s="26">
        <f>'Monthly Inputs'!R7</f>
        <v>0</v>
      </c>
      <c r="L13" s="26">
        <f>'Monthly Inputs'!R8</f>
        <v>0</v>
      </c>
      <c r="M13" s="26">
        <f>'Monthly Inputs'!R9</f>
        <v>0</v>
      </c>
      <c r="N13" s="26">
        <f>'Monthly Inputs'!R10</f>
        <v>0</v>
      </c>
      <c r="O13" s="26">
        <f>'Monthly Inputs'!R11</f>
        <v>0</v>
      </c>
      <c r="P13" s="26">
        <f>'Monthly Inputs'!R12</f>
        <v>0</v>
      </c>
      <c r="Q13" s="27">
        <f>'Monthly Inputs'!R13</f>
        <v>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27.6">
      <c r="A14" s="6" t="s">
        <v>28</v>
      </c>
      <c r="B14" s="26">
        <f>INDEX('Monthly Inputs'!$S$2:$S$13,MATCH($B$4,'Monthly Inputs'!$A$2:$A$13,0))</f>
        <v>0</v>
      </c>
      <c r="C14" s="26" t="e">
        <f ca="1">_xludf.XLOOKUP(A14,'KPI Targets'!$A$2:$A$17,'KPI Targets'!$B$2:$B$17,"")</f>
        <v>#NAME?</v>
      </c>
      <c r="D14" s="7" t="e">
        <f ca="1">_xludf.LET(actual,B14,goal,C14,dir,_xludf.XLOOKUP(A14,'KPI Targets'!$A$2:$A$17,'KPI Targets'!$C$2:$C$17,"Higher"),yellow,_xludf.XLOOKUP(A14,'KPI Targets'!$A$2:$A$17,'KPI Targets'!$E$2:$E$17,0.9),IF(dir="Higher",IF(actual&gt;=goal,"Green",IF(actual&gt;=goal*yellow,"Yellow","Red")),IF(actual&lt;=goal,"Green",IF(actual&lt;=goal*yellow,"Yellow","Red"))))</f>
        <v>#NAME?</v>
      </c>
      <c r="E14" s="7" t="e">
        <f ca="1">_xludf.XLOOKUP(A14,'KPI Targets'!$A$2:$A$17,'KPI Targets'!$D$2:$D$17,"")</f>
        <v>#NAME?</v>
      </c>
      <c r="F14" s="26">
        <f>'Monthly Inputs'!S2</f>
        <v>0</v>
      </c>
      <c r="G14" s="26">
        <f>'Monthly Inputs'!S3</f>
        <v>0</v>
      </c>
      <c r="H14" s="26">
        <f>'Monthly Inputs'!S4</f>
        <v>0</v>
      </c>
      <c r="I14" s="26">
        <f>'Monthly Inputs'!S5</f>
        <v>0</v>
      </c>
      <c r="J14" s="26">
        <f>'Monthly Inputs'!S6</f>
        <v>0</v>
      </c>
      <c r="K14" s="26">
        <f>'Monthly Inputs'!S7</f>
        <v>0</v>
      </c>
      <c r="L14" s="26">
        <f>'Monthly Inputs'!S8</f>
        <v>0</v>
      </c>
      <c r="M14" s="26">
        <f>'Monthly Inputs'!S9</f>
        <v>0</v>
      </c>
      <c r="N14" s="26">
        <f>'Monthly Inputs'!S10</f>
        <v>0</v>
      </c>
      <c r="O14" s="26">
        <f>'Monthly Inputs'!S11</f>
        <v>0</v>
      </c>
      <c r="P14" s="26">
        <f>'Monthly Inputs'!S12</f>
        <v>0</v>
      </c>
      <c r="Q14" s="27">
        <f>'Monthly Inputs'!S13</f>
        <v>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27.6">
      <c r="A15" s="6" t="s">
        <v>29</v>
      </c>
      <c r="B15" s="26">
        <f>INDEX('Monthly Inputs'!$T$2:$T$13,MATCH($B$4,'Monthly Inputs'!$A$2:$A$13,0))</f>
        <v>0</v>
      </c>
      <c r="C15" s="26" t="e">
        <f ca="1">_xludf.XLOOKUP(A15,'KPI Targets'!$A$2:$A$17,'KPI Targets'!$B$2:$B$17,"")</f>
        <v>#NAME?</v>
      </c>
      <c r="D15" s="7" t="e">
        <f ca="1">_xludf.LET(actual,B15,goal,C15,dir,_xludf.XLOOKUP(A15,'KPI Targets'!$A$2:$A$17,'KPI Targets'!$C$2:$C$17,"Higher"),yellow,_xludf.XLOOKUP(A15,'KPI Targets'!$A$2:$A$17,'KPI Targets'!$E$2:$E$17,0.9),IF(dir="Higher",IF(actual&gt;=goal,"Green",IF(actual&gt;=goal*yellow,"Yellow","Red")),IF(actual&lt;=goal,"Green",IF(actual&lt;=goal*yellow,"Yellow","Red"))))</f>
        <v>#NAME?</v>
      </c>
      <c r="E15" s="7" t="e">
        <f ca="1">_xludf.XLOOKUP(A15,'KPI Targets'!$A$2:$A$17,'KPI Targets'!$D$2:$D$17,"")</f>
        <v>#NAME?</v>
      </c>
      <c r="F15" s="26">
        <f>'Monthly Inputs'!T2</f>
        <v>0</v>
      </c>
      <c r="G15" s="26">
        <f>'Monthly Inputs'!T3</f>
        <v>0</v>
      </c>
      <c r="H15" s="26">
        <f>'Monthly Inputs'!T4</f>
        <v>0</v>
      </c>
      <c r="I15" s="26">
        <f>'Monthly Inputs'!T5</f>
        <v>0</v>
      </c>
      <c r="J15" s="26">
        <f>'Monthly Inputs'!T6</f>
        <v>0</v>
      </c>
      <c r="K15" s="26">
        <f>'Monthly Inputs'!T7</f>
        <v>0</v>
      </c>
      <c r="L15" s="26">
        <f>'Monthly Inputs'!T8</f>
        <v>0</v>
      </c>
      <c r="M15" s="26">
        <f>'Monthly Inputs'!T9</f>
        <v>0</v>
      </c>
      <c r="N15" s="26">
        <f>'Monthly Inputs'!T10</f>
        <v>0</v>
      </c>
      <c r="O15" s="26">
        <f>'Monthly Inputs'!T11</f>
        <v>0</v>
      </c>
      <c r="P15" s="26">
        <f>'Monthly Inputs'!T12</f>
        <v>0</v>
      </c>
      <c r="Q15" s="27">
        <f>'Monthly Inputs'!T13</f>
        <v>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4.4">
      <c r="A16" s="6" t="s">
        <v>30</v>
      </c>
      <c r="B16" s="26">
        <f>INDEX('Monthly Inputs'!$Q$2:$Q$13,MATCH($B$4,'Monthly Inputs'!$A$2:$A$13,0))</f>
        <v>0</v>
      </c>
      <c r="C16" s="26" t="e">
        <f ca="1">_xludf.XLOOKUP(A16,'KPI Targets'!$A$2:$A$17,'KPI Targets'!$B$2:$B$17,"")</f>
        <v>#NAME?</v>
      </c>
      <c r="D16" s="7" t="e">
        <f ca="1">_xludf.LET(actual,B16,goal,C16,dir,_xludf.XLOOKUP(A16,'KPI Targets'!$A$2:$A$17,'KPI Targets'!$C$2:$C$17,"Higher"),yellow,_xludf.XLOOKUP(A16,'KPI Targets'!$A$2:$A$17,'KPI Targets'!$E$2:$E$17,0.9),IF(dir="Higher",IF(actual&gt;=goal,"Green",IF(actual&gt;=goal*yellow,"Yellow","Red")),IF(actual&lt;=goal,"Green",IF(actual&lt;=goal*yellow,"Yellow","Red"))))</f>
        <v>#NAME?</v>
      </c>
      <c r="E16" s="7" t="e">
        <f ca="1">_xludf.XLOOKUP(A16,'KPI Targets'!$A$2:$A$17,'KPI Targets'!$D$2:$D$17,"")</f>
        <v>#NAME?</v>
      </c>
      <c r="F16" s="26">
        <f>'Monthly Inputs'!Q2</f>
        <v>0</v>
      </c>
      <c r="G16" s="26">
        <f>'Monthly Inputs'!Q3</f>
        <v>0</v>
      </c>
      <c r="H16" s="26">
        <f>'Monthly Inputs'!Q4</f>
        <v>0</v>
      </c>
      <c r="I16" s="26">
        <f>'Monthly Inputs'!Q5</f>
        <v>0</v>
      </c>
      <c r="J16" s="26">
        <f>'Monthly Inputs'!Q6</f>
        <v>0</v>
      </c>
      <c r="K16" s="26">
        <f>'Monthly Inputs'!Q7</f>
        <v>0</v>
      </c>
      <c r="L16" s="26">
        <f>'Monthly Inputs'!Q8</f>
        <v>0</v>
      </c>
      <c r="M16" s="26">
        <f>'Monthly Inputs'!Q9</f>
        <v>0</v>
      </c>
      <c r="N16" s="26">
        <f>'Monthly Inputs'!Q10</f>
        <v>0</v>
      </c>
      <c r="O16" s="26">
        <f>'Monthly Inputs'!Q11</f>
        <v>0</v>
      </c>
      <c r="P16" s="26">
        <f>'Monthly Inputs'!Q12</f>
        <v>0</v>
      </c>
      <c r="Q16" s="27">
        <f>'Monthly Inputs'!Q13</f>
        <v>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4.4">
      <c r="A17" s="6" t="s">
        <v>31</v>
      </c>
      <c r="B17" s="26">
        <f>INDEX('Monthly Inputs'!Q2:Q13,MATCH($B$4,'Monthly Inputs'!$A$2:$A$13,0))-INDEX('Monthly Inputs'!U2:U13,MATCH($B$4,'Monthly Inputs'!$A$2:$A$13,0))</f>
        <v>0</v>
      </c>
      <c r="C17" s="26" t="e">
        <f ca="1">_xludf.XLOOKUP(A17,'KPI Targets'!$A$2:$A$17,'KPI Targets'!$B$2:$B$17,"")</f>
        <v>#NAME?</v>
      </c>
      <c r="D17" s="7" t="e">
        <f ca="1">_xludf.LET(actual,B17,goal,C17,dir,_xludf.XLOOKUP(A17,'KPI Targets'!$A$2:$A$17,'KPI Targets'!$C$2:$C$17,"Higher"),yellow,_xludf.XLOOKUP(A17,'KPI Targets'!$A$2:$A$17,'KPI Targets'!$E$2:$E$17,0.9),IF(dir="Higher",IF(actual&gt;=goal,"Green",IF(actual&gt;=goal*yellow,"Yellow","Red")),IF(actual&lt;=goal,"Green",IF(actual&lt;=goal*yellow,"Yellow","Red"))))</f>
        <v>#NAME?</v>
      </c>
      <c r="E17" s="7" t="e">
        <f ca="1">_xludf.XLOOKUP(A17,'KPI Targets'!$A$2:$A$17,'KPI Targets'!$D$2:$D$17,"")</f>
        <v>#NAME?</v>
      </c>
      <c r="F17" s="26">
        <f>'Monthly Inputs'!Q2-'Monthly Inputs'!U2</f>
        <v>0</v>
      </c>
      <c r="G17" s="26">
        <f>'Monthly Inputs'!Q3-'Monthly Inputs'!U3</f>
        <v>0</v>
      </c>
      <c r="H17" s="26">
        <f>'Monthly Inputs'!Q4-'Monthly Inputs'!U4</f>
        <v>0</v>
      </c>
      <c r="I17" s="26">
        <f>'Monthly Inputs'!Q5-'Monthly Inputs'!U5</f>
        <v>0</v>
      </c>
      <c r="J17" s="26">
        <f>'Monthly Inputs'!Q6-'Monthly Inputs'!U6</f>
        <v>0</v>
      </c>
      <c r="K17" s="26">
        <f>'Monthly Inputs'!Q7-'Monthly Inputs'!U7</f>
        <v>0</v>
      </c>
      <c r="L17" s="26">
        <f>'Monthly Inputs'!Q8-'Monthly Inputs'!U8</f>
        <v>0</v>
      </c>
      <c r="M17" s="26">
        <f>'Monthly Inputs'!Q9-'Monthly Inputs'!U9</f>
        <v>0</v>
      </c>
      <c r="N17" s="26">
        <f>'Monthly Inputs'!Q10-'Monthly Inputs'!U10</f>
        <v>0</v>
      </c>
      <c r="O17" s="26">
        <f>'Monthly Inputs'!Q11-'Monthly Inputs'!U11</f>
        <v>0</v>
      </c>
      <c r="P17" s="26">
        <f>'Monthly Inputs'!Q12-'Monthly Inputs'!U12</f>
        <v>0</v>
      </c>
      <c r="Q17" s="27">
        <f>'Monthly Inputs'!Q13-'Monthly Inputs'!U13</f>
        <v>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27.6">
      <c r="A18" s="6" t="s">
        <v>32</v>
      </c>
      <c r="B18" s="26">
        <f>INDEX('Monthly Inputs'!$X$2:$X$13,MATCH($B$4,'Monthly Inputs'!$A$2:$A$13,0))</f>
        <v>0</v>
      </c>
      <c r="C18" s="26" t="e">
        <f ca="1">_xludf.XLOOKUP(A18,'KPI Targets'!$A$2:$A$17,'KPI Targets'!$B$2:$B$17,"")</f>
        <v>#NAME?</v>
      </c>
      <c r="D18" s="7" t="e">
        <f ca="1">_xludf.LET(actual,B18,goal,C18,dir,_xludf.XLOOKUP(A18,'KPI Targets'!$A$2:$A$17,'KPI Targets'!$C$2:$C$17,"Higher"),yellow,_xludf.XLOOKUP(A18,'KPI Targets'!$A$2:$A$17,'KPI Targets'!$E$2:$E$17,0.9),IF(dir="Higher",IF(actual&gt;=goal,"Green",IF(actual&gt;=goal*yellow,"Yellow","Red")),IF(actual&lt;=goal,"Green",IF(actual&lt;=goal*yellow,"Yellow","Red"))))</f>
        <v>#NAME?</v>
      </c>
      <c r="E18" s="7" t="e">
        <f ca="1">_xludf.XLOOKUP(A18,'KPI Targets'!$A$2:$A$17,'KPI Targets'!$D$2:$D$17,"")</f>
        <v>#NAME?</v>
      </c>
      <c r="F18" s="26">
        <f>'Monthly Inputs'!X2</f>
        <v>0</v>
      </c>
      <c r="G18" s="26">
        <f>'Monthly Inputs'!X3</f>
        <v>0</v>
      </c>
      <c r="H18" s="26">
        <f>'Monthly Inputs'!X4</f>
        <v>0</v>
      </c>
      <c r="I18" s="26">
        <f>'Monthly Inputs'!X5</f>
        <v>0</v>
      </c>
      <c r="J18" s="26">
        <f>'Monthly Inputs'!X6</f>
        <v>0</v>
      </c>
      <c r="K18" s="26">
        <f>'Monthly Inputs'!X7</f>
        <v>0</v>
      </c>
      <c r="L18" s="26">
        <f>'Monthly Inputs'!X8</f>
        <v>0</v>
      </c>
      <c r="M18" s="26">
        <f>'Monthly Inputs'!X9</f>
        <v>0</v>
      </c>
      <c r="N18" s="26">
        <f>'Monthly Inputs'!X10</f>
        <v>0</v>
      </c>
      <c r="O18" s="26">
        <f>'Monthly Inputs'!X11</f>
        <v>0</v>
      </c>
      <c r="P18" s="26">
        <f>'Monthly Inputs'!X12</f>
        <v>0</v>
      </c>
      <c r="Q18" s="27">
        <f>'Monthly Inputs'!X13</f>
        <v>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4.4">
      <c r="A19" s="6" t="s">
        <v>33</v>
      </c>
      <c r="B19" s="24">
        <f>INDEX('Monthly Inputs'!$Z$2:$Z$13,MATCH($B$4,'Monthly Inputs'!$A$2:$A$13,0))</f>
        <v>0</v>
      </c>
      <c r="C19" s="24" t="e">
        <f ca="1">_xludf.XLOOKUP(A19,'KPI Targets'!$A$2:$A$17,'KPI Targets'!$B$2:$B$17,"")</f>
        <v>#NAME?</v>
      </c>
      <c r="D19" s="7" t="e">
        <f ca="1">_xludf.LET(actual,B19,goal,C19,dir,_xludf.XLOOKUP(A19,'KPI Targets'!$A$2:$A$17,'KPI Targets'!$C$2:$C$17,"Higher"),yellow,_xludf.XLOOKUP(A19,'KPI Targets'!$A$2:$A$17,'KPI Targets'!$E$2:$E$17,0.9),IF(dir="Higher",IF(actual&gt;=goal,"Green",IF(actual&gt;=goal*yellow,"Yellow","Red")),IF(actual&lt;=goal,"Green",IF(actual&lt;=goal*yellow,"Yellow","Red"))))</f>
        <v>#NAME?</v>
      </c>
      <c r="E19" s="7" t="e">
        <f ca="1">_xludf.XLOOKUP(A19,'KPI Targets'!$A$2:$A$17,'KPI Targets'!$D$2:$D$17,"")</f>
        <v>#NAME?</v>
      </c>
      <c r="F19" s="24">
        <f>'Monthly Inputs'!Z2</f>
        <v>0</v>
      </c>
      <c r="G19" s="24">
        <f>'Monthly Inputs'!Z3</f>
        <v>0</v>
      </c>
      <c r="H19" s="24">
        <f>'Monthly Inputs'!Z4</f>
        <v>0</v>
      </c>
      <c r="I19" s="24">
        <f>'Monthly Inputs'!Z5</f>
        <v>0</v>
      </c>
      <c r="J19" s="24">
        <f>'Monthly Inputs'!Z6</f>
        <v>0</v>
      </c>
      <c r="K19" s="24">
        <f>'Monthly Inputs'!Z7</f>
        <v>0</v>
      </c>
      <c r="L19" s="24">
        <f>'Monthly Inputs'!Z8</f>
        <v>0</v>
      </c>
      <c r="M19" s="24">
        <f>'Monthly Inputs'!Z9</f>
        <v>0</v>
      </c>
      <c r="N19" s="24">
        <f>'Monthly Inputs'!Z10</f>
        <v>0</v>
      </c>
      <c r="O19" s="24">
        <f>'Monthly Inputs'!Z11</f>
        <v>0</v>
      </c>
      <c r="P19" s="24">
        <f>'Monthly Inputs'!Z12</f>
        <v>0</v>
      </c>
      <c r="Q19" s="25">
        <f>'Monthly Inputs'!Z13</f>
        <v>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27.6">
      <c r="A20" s="6" t="s">
        <v>34</v>
      </c>
      <c r="B20" s="26">
        <f>INDEX('Monthly Inputs'!$AA$2:$AA$13,MATCH($B$4,'Monthly Inputs'!$A$2:$A$13,0))</f>
        <v>0</v>
      </c>
      <c r="C20" s="26" t="e">
        <f ca="1">_xludf.XLOOKUP(A20,'KPI Targets'!$A$2:$A$17,'KPI Targets'!$B$2:$B$17,"")</f>
        <v>#NAME?</v>
      </c>
      <c r="D20" s="7" t="e">
        <f ca="1">_xludf.LET(actual,B20,goal,C20,dir,_xludf.XLOOKUP(A20,'KPI Targets'!$A$2:$A$17,'KPI Targets'!$C$2:$C$17,"Higher"),yellow,_xludf.XLOOKUP(A20,'KPI Targets'!$A$2:$A$17,'KPI Targets'!$E$2:$E$17,0.9),IF(dir="Higher",IF(actual&gt;=goal,"Green",IF(actual&gt;=goal*yellow,"Yellow","Red")),IF(actual&lt;=goal,"Green",IF(actual&lt;=goal*yellow,"Yellow","Red"))))</f>
        <v>#NAME?</v>
      </c>
      <c r="E20" s="7" t="e">
        <f ca="1">_xludf.XLOOKUP(A20,'KPI Targets'!$A$2:$A$17,'KPI Targets'!$D$2:$D$17,"")</f>
        <v>#NAME?</v>
      </c>
      <c r="F20" s="26">
        <f>'Monthly Inputs'!AA2</f>
        <v>0</v>
      </c>
      <c r="G20" s="26">
        <f>'Monthly Inputs'!AA3</f>
        <v>0</v>
      </c>
      <c r="H20" s="26">
        <f>'Monthly Inputs'!AA4</f>
        <v>0</v>
      </c>
      <c r="I20" s="26">
        <f>'Monthly Inputs'!AA5</f>
        <v>0</v>
      </c>
      <c r="J20" s="26">
        <f>'Monthly Inputs'!AA6</f>
        <v>0</v>
      </c>
      <c r="K20" s="26">
        <f>'Monthly Inputs'!AA7</f>
        <v>0</v>
      </c>
      <c r="L20" s="26">
        <f>'Monthly Inputs'!AA8</f>
        <v>0</v>
      </c>
      <c r="M20" s="26">
        <f>'Monthly Inputs'!AA9</f>
        <v>0</v>
      </c>
      <c r="N20" s="26">
        <f>'Monthly Inputs'!AA10</f>
        <v>0</v>
      </c>
      <c r="O20" s="26">
        <f>'Monthly Inputs'!AA11</f>
        <v>0</v>
      </c>
      <c r="P20" s="26">
        <f>'Monthly Inputs'!AA12</f>
        <v>0</v>
      </c>
      <c r="Q20" s="27">
        <f>'Monthly Inputs'!AA13</f>
        <v>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4.4">
      <c r="A21" s="6" t="s">
        <v>35</v>
      </c>
      <c r="B21" s="20">
        <f>INDEX('Monthly Inputs'!$AC$2:$AC$13,MATCH($B$4,'Monthly Inputs'!$A$2:$A$13,0))</f>
        <v>0</v>
      </c>
      <c r="C21" s="20" t="e">
        <f ca="1">_xludf.XLOOKUP(A21,'KPI Targets'!$A$2:$A$17,'KPI Targets'!$B$2:$B$17,"")</f>
        <v>#NAME?</v>
      </c>
      <c r="D21" s="7" t="e">
        <f ca="1">_xludf.LET(actual,B21,goal,C21,dir,_xludf.XLOOKUP(A21,'KPI Targets'!$A$2:$A$17,'KPI Targets'!$C$2:$C$17,"Higher"),yellow,_xludf.XLOOKUP(A21,'KPI Targets'!$A$2:$A$17,'KPI Targets'!$E$2:$E$17,0.9),IF(dir="Higher",IF(actual&gt;=goal,"Green",IF(actual&gt;=goal*yellow,"Yellow","Red")),IF(actual&lt;=goal,"Green",IF(actual&lt;=goal*yellow,"Yellow","Red"))))</f>
        <v>#NAME?</v>
      </c>
      <c r="E21" s="7" t="e">
        <f ca="1">_xludf.XLOOKUP(A21,'KPI Targets'!$A$2:$A$17,'KPI Targets'!$D$2:$D$17,"")</f>
        <v>#NAME?</v>
      </c>
      <c r="F21" s="20">
        <f>'Monthly Inputs'!AC2</f>
        <v>0</v>
      </c>
      <c r="G21" s="20">
        <f>'Monthly Inputs'!AC3</f>
        <v>0</v>
      </c>
      <c r="H21" s="20">
        <f>'Monthly Inputs'!AC4</f>
        <v>0</v>
      </c>
      <c r="I21" s="20">
        <f>'Monthly Inputs'!AC5</f>
        <v>0</v>
      </c>
      <c r="J21" s="20">
        <f>'Monthly Inputs'!AC6</f>
        <v>0</v>
      </c>
      <c r="K21" s="20">
        <f>'Monthly Inputs'!AC7</f>
        <v>0</v>
      </c>
      <c r="L21" s="20">
        <f>'Monthly Inputs'!AC8</f>
        <v>0</v>
      </c>
      <c r="M21" s="20">
        <f>'Monthly Inputs'!AC9</f>
        <v>0</v>
      </c>
      <c r="N21" s="20">
        <f>'Monthly Inputs'!AC10</f>
        <v>0</v>
      </c>
      <c r="O21" s="20">
        <f>'Monthly Inputs'!AC11</f>
        <v>0</v>
      </c>
      <c r="P21" s="20">
        <f>'Monthly Inputs'!AC12</f>
        <v>0</v>
      </c>
      <c r="Q21" s="21">
        <f>'Monthly Inputs'!AC13</f>
        <v>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4.4">
      <c r="A22" s="8" t="s">
        <v>36</v>
      </c>
      <c r="B22" s="22">
        <f>INDEX('Monthly Inputs'!$AG$2:$AG$13,MATCH($B$4,'Monthly Inputs'!$A$2:$A$13,0))</f>
        <v>0</v>
      </c>
      <c r="C22" s="22" t="e">
        <f ca="1">_xludf.XLOOKUP(A22,'KPI Targets'!$A$2:$A$17,'KPI Targets'!$B$2:$B$17,"")</f>
        <v>#NAME?</v>
      </c>
      <c r="D22" s="9" t="e">
        <f ca="1">_xludf.LET(actual,B22,goal,C22,dir,_xludf.XLOOKUP(A22,'KPI Targets'!$A$2:$A$17,'KPI Targets'!$C$2:$C$17,"Higher"),yellow,_xludf.XLOOKUP(A22,'KPI Targets'!$A$2:$A$17,'KPI Targets'!$E$2:$E$17,0.9),IF(dir="Higher",IF(actual&gt;=goal,"Green",IF(actual&gt;=goal*yellow,"Yellow","Red")),IF(actual&lt;=goal,"Green",IF(actual&lt;=goal*yellow,"Yellow","Red"))))</f>
        <v>#NAME?</v>
      </c>
      <c r="E22" s="9" t="e">
        <f ca="1">_xludf.XLOOKUP(A22,'KPI Targets'!$A$2:$A$17,'KPI Targets'!$D$2:$D$17,"")</f>
        <v>#NAME?</v>
      </c>
      <c r="F22" s="22">
        <f>'Monthly Inputs'!AG2</f>
        <v>0</v>
      </c>
      <c r="G22" s="22">
        <f>'Monthly Inputs'!AG3</f>
        <v>0</v>
      </c>
      <c r="H22" s="22">
        <f>'Monthly Inputs'!AG4</f>
        <v>0</v>
      </c>
      <c r="I22" s="22">
        <f>'Monthly Inputs'!AG5</f>
        <v>0</v>
      </c>
      <c r="J22" s="22">
        <f>'Monthly Inputs'!AG6</f>
        <v>0</v>
      </c>
      <c r="K22" s="22">
        <f>'Monthly Inputs'!AG7</f>
        <v>0</v>
      </c>
      <c r="L22" s="22">
        <f>'Monthly Inputs'!AG8</f>
        <v>0</v>
      </c>
      <c r="M22" s="22">
        <f>'Monthly Inputs'!AG9</f>
        <v>0</v>
      </c>
      <c r="N22" s="22">
        <f>'Monthly Inputs'!AG10</f>
        <v>0</v>
      </c>
      <c r="O22" s="22">
        <f>'Monthly Inputs'!AG11</f>
        <v>0</v>
      </c>
      <c r="P22" s="22">
        <f>'Monthly Inputs'!AG12</f>
        <v>0</v>
      </c>
      <c r="Q22" s="23">
        <f>'Monthly Inputs'!AG13</f>
        <v>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4.4">
      <c r="A26" s="29" t="s">
        <v>37</v>
      </c>
      <c r="B26" s="29"/>
      <c r="C26" s="29"/>
      <c r="D26" s="29"/>
      <c r="E26" s="2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4.4">
      <c r="A27" s="1" t="s">
        <v>38</v>
      </c>
      <c r="B27" s="1" t="s">
        <v>8</v>
      </c>
      <c r="C27" s="1" t="s">
        <v>39</v>
      </c>
      <c r="D27" s="1" t="s">
        <v>40</v>
      </c>
      <c r="E27" s="1" t="s">
        <v>41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</sheetData>
  <mergeCells count="3">
    <mergeCell ref="A1:N1"/>
    <mergeCell ref="A2:N2"/>
    <mergeCell ref="A26:E26"/>
  </mergeCells>
  <conditionalFormatting sqref="D7:D22">
    <cfRule type="expression" dxfId="2" priority="1">
      <formula>D7="Green"</formula>
    </cfRule>
    <cfRule type="expression" dxfId="1" priority="2">
      <formula>D7="Yellow"</formula>
    </cfRule>
    <cfRule type="expression" dxfId="0" priority="3">
      <formula>D7="Red"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"/>
  <sheetViews>
    <sheetView workbookViewId="0">
      <selection activeCell="C7" sqref="C7"/>
    </sheetView>
  </sheetViews>
  <sheetFormatPr defaultRowHeight="13.8"/>
  <cols>
    <col min="1" max="1" width="13" customWidth="1"/>
    <col min="2" max="33" width="14" customWidth="1"/>
    <col min="34" max="34" width="30" customWidth="1"/>
  </cols>
  <sheetData>
    <row r="1" spans="1:34" ht="27.6">
      <c r="A1" s="1" t="s">
        <v>42</v>
      </c>
      <c r="B1" s="1" t="s">
        <v>43</v>
      </c>
      <c r="C1" s="1" t="s">
        <v>44</v>
      </c>
      <c r="D1" s="1" t="s">
        <v>45</v>
      </c>
      <c r="E1" s="1" t="s">
        <v>21</v>
      </c>
      <c r="F1" s="1" t="s">
        <v>46</v>
      </c>
      <c r="G1" s="1" t="s">
        <v>22</v>
      </c>
      <c r="H1" s="1" t="s">
        <v>47</v>
      </c>
      <c r="I1" s="1" t="s">
        <v>23</v>
      </c>
      <c r="J1" s="1" t="s">
        <v>48</v>
      </c>
      <c r="K1" s="1" t="s">
        <v>49</v>
      </c>
      <c r="L1" s="1" t="s">
        <v>50</v>
      </c>
      <c r="M1" s="1" t="s">
        <v>24</v>
      </c>
      <c r="N1" s="1" t="s">
        <v>25</v>
      </c>
      <c r="O1" s="1" t="s">
        <v>26</v>
      </c>
      <c r="P1" s="1" t="s">
        <v>51</v>
      </c>
      <c r="Q1" s="1" t="s">
        <v>30</v>
      </c>
      <c r="R1" s="1" t="s">
        <v>27</v>
      </c>
      <c r="S1" s="1" t="s">
        <v>28</v>
      </c>
      <c r="T1" s="1" t="s">
        <v>29</v>
      </c>
      <c r="U1" s="1" t="s">
        <v>52</v>
      </c>
      <c r="V1" s="1" t="s">
        <v>53</v>
      </c>
      <c r="W1" s="1" t="s">
        <v>54</v>
      </c>
      <c r="X1" s="1" t="s">
        <v>32</v>
      </c>
      <c r="Y1" s="1" t="s">
        <v>55</v>
      </c>
      <c r="Z1" s="1" t="s">
        <v>33</v>
      </c>
      <c r="AA1" s="1" t="s">
        <v>34</v>
      </c>
      <c r="AB1" s="1" t="s">
        <v>56</v>
      </c>
      <c r="AC1" s="1" t="s">
        <v>35</v>
      </c>
      <c r="AD1" s="1" t="s">
        <v>57</v>
      </c>
      <c r="AE1" s="1" t="s">
        <v>58</v>
      </c>
      <c r="AF1" s="1" t="s">
        <v>59</v>
      </c>
      <c r="AG1" s="1" t="s">
        <v>36</v>
      </c>
      <c r="AH1" s="1" t="s">
        <v>60</v>
      </c>
    </row>
    <row r="2" spans="1:34" ht="14.4">
      <c r="A2" s="10">
        <v>46023</v>
      </c>
      <c r="B2" s="11"/>
      <c r="C2" s="11"/>
      <c r="D2" s="11">
        <f t="shared" ref="D2:D13" si="0">B2-C2</f>
        <v>0</v>
      </c>
      <c r="E2" s="12">
        <f t="shared" ref="E2:E13" si="1">IFERROR(D2/B2,0)</f>
        <v>0</v>
      </c>
      <c r="F2" s="11"/>
      <c r="G2" s="12">
        <f t="shared" ref="G2:G13" si="2">IFERROR(F2/B2,0)</f>
        <v>0</v>
      </c>
      <c r="H2" s="2"/>
      <c r="I2" s="11">
        <f t="shared" ref="I2:I13" si="3">IFERROR(B2/H2,0)</f>
        <v>0</v>
      </c>
      <c r="J2" s="2"/>
      <c r="K2" s="2"/>
      <c r="L2" s="2"/>
      <c r="M2" s="2">
        <f t="shared" ref="M2:M13" si="4">IFERROR(K2/J2,0)</f>
        <v>0</v>
      </c>
      <c r="N2" s="11">
        <f t="shared" ref="N2:N13" si="5">IFERROR(L2/K2,0)</f>
        <v>0</v>
      </c>
      <c r="O2" s="11">
        <f t="shared" ref="O2:O13" si="6">IFERROR(L2/J2,0)</f>
        <v>0</v>
      </c>
      <c r="P2" s="2"/>
      <c r="Q2" s="2"/>
      <c r="R2" s="2"/>
      <c r="S2" s="2"/>
      <c r="T2" s="2"/>
      <c r="U2" s="2">
        <f t="shared" ref="U2:U13" si="7">SUM(R2:T2)</f>
        <v>0</v>
      </c>
      <c r="V2" s="2">
        <f t="shared" ref="V2:V13" si="8">P2+Q2-U2</f>
        <v>0</v>
      </c>
      <c r="W2" s="12">
        <f t="shared" ref="W2:W13" si="9">IFERROR((V2-Q2)/P2,0)</f>
        <v>0</v>
      </c>
      <c r="X2" s="2"/>
      <c r="Y2" s="2"/>
      <c r="Z2" s="14"/>
      <c r="AA2" s="2"/>
      <c r="AB2" s="2"/>
      <c r="AC2" s="13">
        <f t="shared" ref="AC2:AC13" si="10">IFERROR(B2/AB2,0)</f>
        <v>0</v>
      </c>
      <c r="AD2" s="11"/>
      <c r="AE2" s="11"/>
      <c r="AF2" s="11"/>
      <c r="AG2" s="11">
        <f t="shared" ref="AG2:AG13" si="11">AD2-AE2-AF2</f>
        <v>0</v>
      </c>
      <c r="AH2" s="2"/>
    </row>
    <row r="3" spans="1:34" ht="14.4">
      <c r="A3" s="10">
        <v>46054</v>
      </c>
      <c r="B3" s="11"/>
      <c r="C3" s="11"/>
      <c r="D3" s="11">
        <f t="shared" si="0"/>
        <v>0</v>
      </c>
      <c r="E3" s="12">
        <f t="shared" si="1"/>
        <v>0</v>
      </c>
      <c r="F3" s="11"/>
      <c r="G3" s="12">
        <f t="shared" si="2"/>
        <v>0</v>
      </c>
      <c r="H3" s="2"/>
      <c r="I3" s="11">
        <f t="shared" si="3"/>
        <v>0</v>
      </c>
      <c r="J3" s="2"/>
      <c r="K3" s="2"/>
      <c r="L3" s="2"/>
      <c r="M3" s="2">
        <f t="shared" si="4"/>
        <v>0</v>
      </c>
      <c r="N3" s="11">
        <f t="shared" si="5"/>
        <v>0</v>
      </c>
      <c r="O3" s="11">
        <f t="shared" si="6"/>
        <v>0</v>
      </c>
      <c r="P3" s="2"/>
      <c r="Q3" s="2"/>
      <c r="R3" s="2"/>
      <c r="S3" s="2"/>
      <c r="T3" s="2"/>
      <c r="U3" s="2">
        <f t="shared" si="7"/>
        <v>0</v>
      </c>
      <c r="V3" s="2">
        <f t="shared" si="8"/>
        <v>0</v>
      </c>
      <c r="W3" s="12">
        <f t="shared" si="9"/>
        <v>0</v>
      </c>
      <c r="X3" s="2"/>
      <c r="Y3" s="2"/>
      <c r="Z3" s="14"/>
      <c r="AA3" s="2"/>
      <c r="AB3" s="2"/>
      <c r="AC3" s="13">
        <f t="shared" si="10"/>
        <v>0</v>
      </c>
      <c r="AD3" s="11"/>
      <c r="AE3" s="11"/>
      <c r="AF3" s="11"/>
      <c r="AG3" s="11">
        <f t="shared" si="11"/>
        <v>0</v>
      </c>
      <c r="AH3" s="2"/>
    </row>
    <row r="4" spans="1:34" ht="14.4">
      <c r="A4" s="10">
        <v>46082</v>
      </c>
      <c r="B4" s="11"/>
      <c r="C4" s="11"/>
      <c r="D4" s="11">
        <f t="shared" si="0"/>
        <v>0</v>
      </c>
      <c r="E4" s="12">
        <f t="shared" si="1"/>
        <v>0</v>
      </c>
      <c r="F4" s="11"/>
      <c r="G4" s="12">
        <f t="shared" si="2"/>
        <v>0</v>
      </c>
      <c r="H4" s="2"/>
      <c r="I4" s="11">
        <f t="shared" si="3"/>
        <v>0</v>
      </c>
      <c r="J4" s="2"/>
      <c r="K4" s="2"/>
      <c r="L4" s="2"/>
      <c r="M4" s="2">
        <f t="shared" si="4"/>
        <v>0</v>
      </c>
      <c r="N4" s="11">
        <f t="shared" si="5"/>
        <v>0</v>
      </c>
      <c r="O4" s="11">
        <f t="shared" si="6"/>
        <v>0</v>
      </c>
      <c r="P4" s="2"/>
      <c r="Q4" s="2"/>
      <c r="R4" s="2"/>
      <c r="S4" s="2"/>
      <c r="T4" s="2"/>
      <c r="U4" s="2">
        <f t="shared" si="7"/>
        <v>0</v>
      </c>
      <c r="V4" s="2">
        <f t="shared" si="8"/>
        <v>0</v>
      </c>
      <c r="W4" s="12">
        <f t="shared" si="9"/>
        <v>0</v>
      </c>
      <c r="X4" s="2"/>
      <c r="Y4" s="2"/>
      <c r="Z4" s="14"/>
      <c r="AA4" s="2"/>
      <c r="AB4" s="2"/>
      <c r="AC4" s="13">
        <f t="shared" si="10"/>
        <v>0</v>
      </c>
      <c r="AD4" s="11"/>
      <c r="AE4" s="11"/>
      <c r="AF4" s="11"/>
      <c r="AG4" s="11">
        <f t="shared" si="11"/>
        <v>0</v>
      </c>
      <c r="AH4" s="2"/>
    </row>
    <row r="5" spans="1:34" ht="14.4">
      <c r="A5" s="10">
        <v>46113</v>
      </c>
      <c r="B5" s="11"/>
      <c r="C5" s="11"/>
      <c r="D5" s="11">
        <f t="shared" si="0"/>
        <v>0</v>
      </c>
      <c r="E5" s="12">
        <f t="shared" si="1"/>
        <v>0</v>
      </c>
      <c r="F5" s="11"/>
      <c r="G5" s="12">
        <f t="shared" si="2"/>
        <v>0</v>
      </c>
      <c r="H5" s="2"/>
      <c r="I5" s="11">
        <f t="shared" si="3"/>
        <v>0</v>
      </c>
      <c r="J5" s="2"/>
      <c r="K5" s="2"/>
      <c r="L5" s="2"/>
      <c r="M5" s="2">
        <f t="shared" si="4"/>
        <v>0</v>
      </c>
      <c r="N5" s="11">
        <f t="shared" si="5"/>
        <v>0</v>
      </c>
      <c r="O5" s="11">
        <f t="shared" si="6"/>
        <v>0</v>
      </c>
      <c r="P5" s="2"/>
      <c r="Q5" s="2"/>
      <c r="R5" s="2"/>
      <c r="S5" s="2"/>
      <c r="T5" s="2"/>
      <c r="U5" s="2">
        <f t="shared" si="7"/>
        <v>0</v>
      </c>
      <c r="V5" s="2">
        <f t="shared" si="8"/>
        <v>0</v>
      </c>
      <c r="W5" s="12">
        <f t="shared" si="9"/>
        <v>0</v>
      </c>
      <c r="X5" s="2"/>
      <c r="Y5" s="2"/>
      <c r="Z5" s="14"/>
      <c r="AA5" s="2"/>
      <c r="AB5" s="2"/>
      <c r="AC5" s="13">
        <f t="shared" si="10"/>
        <v>0</v>
      </c>
      <c r="AD5" s="11"/>
      <c r="AE5" s="11"/>
      <c r="AF5" s="11"/>
      <c r="AG5" s="11">
        <f t="shared" si="11"/>
        <v>0</v>
      </c>
      <c r="AH5" s="2"/>
    </row>
    <row r="6" spans="1:34" ht="14.4">
      <c r="A6" s="10">
        <v>46143</v>
      </c>
      <c r="B6" s="11"/>
      <c r="C6" s="11"/>
      <c r="D6" s="11">
        <f t="shared" si="0"/>
        <v>0</v>
      </c>
      <c r="E6" s="12">
        <f t="shared" si="1"/>
        <v>0</v>
      </c>
      <c r="F6" s="11"/>
      <c r="G6" s="12">
        <f t="shared" si="2"/>
        <v>0</v>
      </c>
      <c r="H6" s="2"/>
      <c r="I6" s="11">
        <f t="shared" si="3"/>
        <v>0</v>
      </c>
      <c r="J6" s="2"/>
      <c r="K6" s="2"/>
      <c r="L6" s="2"/>
      <c r="M6" s="2">
        <f t="shared" si="4"/>
        <v>0</v>
      </c>
      <c r="N6" s="11">
        <f t="shared" si="5"/>
        <v>0</v>
      </c>
      <c r="O6" s="11">
        <f t="shared" si="6"/>
        <v>0</v>
      </c>
      <c r="P6" s="2"/>
      <c r="Q6" s="2"/>
      <c r="R6" s="2"/>
      <c r="S6" s="2"/>
      <c r="T6" s="2"/>
      <c r="U6" s="2">
        <f t="shared" si="7"/>
        <v>0</v>
      </c>
      <c r="V6" s="2">
        <f t="shared" si="8"/>
        <v>0</v>
      </c>
      <c r="W6" s="12">
        <f t="shared" si="9"/>
        <v>0</v>
      </c>
      <c r="X6" s="2"/>
      <c r="Y6" s="2"/>
      <c r="Z6" s="14"/>
      <c r="AA6" s="2"/>
      <c r="AB6" s="2"/>
      <c r="AC6" s="13">
        <f t="shared" si="10"/>
        <v>0</v>
      </c>
      <c r="AD6" s="11"/>
      <c r="AE6" s="11"/>
      <c r="AF6" s="11"/>
      <c r="AG6" s="11">
        <f t="shared" si="11"/>
        <v>0</v>
      </c>
      <c r="AH6" s="2"/>
    </row>
    <row r="7" spans="1:34" ht="14.4">
      <c r="A7" s="10">
        <v>46174</v>
      </c>
      <c r="B7" s="11">
        <v>265000</v>
      </c>
      <c r="C7" s="11"/>
      <c r="D7" s="11">
        <f t="shared" si="0"/>
        <v>265000</v>
      </c>
      <c r="E7" s="12">
        <f t="shared" si="1"/>
        <v>1</v>
      </c>
      <c r="F7" s="11"/>
      <c r="G7" s="12">
        <f t="shared" si="2"/>
        <v>0</v>
      </c>
      <c r="H7" s="2"/>
      <c r="I7" s="11">
        <f t="shared" si="3"/>
        <v>0</v>
      </c>
      <c r="J7" s="2"/>
      <c r="K7" s="2"/>
      <c r="L7" s="2"/>
      <c r="M7" s="2">
        <f t="shared" si="4"/>
        <v>0</v>
      </c>
      <c r="N7" s="11">
        <f t="shared" si="5"/>
        <v>0</v>
      </c>
      <c r="O7" s="11">
        <f t="shared" si="6"/>
        <v>0</v>
      </c>
      <c r="P7" s="2"/>
      <c r="Q7" s="2"/>
      <c r="R7" s="2"/>
      <c r="S7" s="2"/>
      <c r="T7" s="2"/>
      <c r="U7" s="2">
        <f t="shared" si="7"/>
        <v>0</v>
      </c>
      <c r="V7" s="2">
        <f t="shared" si="8"/>
        <v>0</v>
      </c>
      <c r="W7" s="12">
        <f t="shared" si="9"/>
        <v>0</v>
      </c>
      <c r="X7" s="2"/>
      <c r="Y7" s="2"/>
      <c r="Z7" s="14"/>
      <c r="AA7" s="2"/>
      <c r="AB7" s="2"/>
      <c r="AC7" s="13">
        <f t="shared" si="10"/>
        <v>0</v>
      </c>
      <c r="AD7" s="11"/>
      <c r="AE7" s="11"/>
      <c r="AF7" s="11"/>
      <c r="AG7" s="11">
        <f t="shared" si="11"/>
        <v>0</v>
      </c>
      <c r="AH7" s="2"/>
    </row>
    <row r="8" spans="1:34" ht="14.4">
      <c r="A8" s="10">
        <v>46204</v>
      </c>
      <c r="B8" s="11"/>
      <c r="C8" s="11"/>
      <c r="D8" s="11">
        <f t="shared" si="0"/>
        <v>0</v>
      </c>
      <c r="E8" s="12">
        <f t="shared" si="1"/>
        <v>0</v>
      </c>
      <c r="F8" s="11"/>
      <c r="G8" s="12">
        <f t="shared" si="2"/>
        <v>0</v>
      </c>
      <c r="H8" s="2"/>
      <c r="I8" s="11">
        <f t="shared" si="3"/>
        <v>0</v>
      </c>
      <c r="J8" s="2"/>
      <c r="K8" s="2"/>
      <c r="L8" s="2"/>
      <c r="M8" s="2">
        <f t="shared" si="4"/>
        <v>0</v>
      </c>
      <c r="N8" s="11">
        <f t="shared" si="5"/>
        <v>0</v>
      </c>
      <c r="O8" s="11">
        <f t="shared" si="6"/>
        <v>0</v>
      </c>
      <c r="P8" s="2"/>
      <c r="Q8" s="2"/>
      <c r="R8" s="2"/>
      <c r="S8" s="2"/>
      <c r="T8" s="2"/>
      <c r="U8" s="2">
        <f t="shared" si="7"/>
        <v>0</v>
      </c>
      <c r="V8" s="2">
        <f t="shared" si="8"/>
        <v>0</v>
      </c>
      <c r="W8" s="12">
        <f t="shared" si="9"/>
        <v>0</v>
      </c>
      <c r="X8" s="2"/>
      <c r="Y8" s="2"/>
      <c r="Z8" s="14"/>
      <c r="AA8" s="2"/>
      <c r="AB8" s="2"/>
      <c r="AC8" s="13">
        <f t="shared" si="10"/>
        <v>0</v>
      </c>
      <c r="AD8" s="11"/>
      <c r="AE8" s="11"/>
      <c r="AF8" s="11"/>
      <c r="AG8" s="11">
        <f t="shared" si="11"/>
        <v>0</v>
      </c>
      <c r="AH8" s="2"/>
    </row>
    <row r="9" spans="1:34" ht="14.4">
      <c r="A9" s="10">
        <v>46235</v>
      </c>
      <c r="B9" s="11"/>
      <c r="C9" s="11"/>
      <c r="D9" s="11">
        <f t="shared" si="0"/>
        <v>0</v>
      </c>
      <c r="E9" s="12">
        <f t="shared" si="1"/>
        <v>0</v>
      </c>
      <c r="F9" s="11"/>
      <c r="G9" s="12">
        <f t="shared" si="2"/>
        <v>0</v>
      </c>
      <c r="H9" s="2"/>
      <c r="I9" s="11">
        <f t="shared" si="3"/>
        <v>0</v>
      </c>
      <c r="J9" s="2"/>
      <c r="K9" s="2"/>
      <c r="L9" s="2"/>
      <c r="M9" s="2">
        <f t="shared" si="4"/>
        <v>0</v>
      </c>
      <c r="N9" s="11">
        <f t="shared" si="5"/>
        <v>0</v>
      </c>
      <c r="O9" s="11">
        <f t="shared" si="6"/>
        <v>0</v>
      </c>
      <c r="P9" s="2"/>
      <c r="Q9" s="2"/>
      <c r="R9" s="2"/>
      <c r="S9" s="2"/>
      <c r="T9" s="2"/>
      <c r="U9" s="2">
        <f t="shared" si="7"/>
        <v>0</v>
      </c>
      <c r="V9" s="2">
        <f t="shared" si="8"/>
        <v>0</v>
      </c>
      <c r="W9" s="12">
        <f t="shared" si="9"/>
        <v>0</v>
      </c>
      <c r="X9" s="2"/>
      <c r="Y9" s="2"/>
      <c r="Z9" s="14"/>
      <c r="AA9" s="2"/>
      <c r="AB9" s="2"/>
      <c r="AC9" s="13">
        <f t="shared" si="10"/>
        <v>0</v>
      </c>
      <c r="AD9" s="11"/>
      <c r="AE9" s="11"/>
      <c r="AF9" s="11"/>
      <c r="AG9" s="11">
        <f t="shared" si="11"/>
        <v>0</v>
      </c>
      <c r="AH9" s="2"/>
    </row>
    <row r="10" spans="1:34" ht="14.4">
      <c r="A10" s="10">
        <v>46266</v>
      </c>
      <c r="B10" s="11"/>
      <c r="C10" s="11"/>
      <c r="D10" s="11">
        <f t="shared" si="0"/>
        <v>0</v>
      </c>
      <c r="E10" s="12">
        <f t="shared" si="1"/>
        <v>0</v>
      </c>
      <c r="F10" s="11"/>
      <c r="G10" s="12">
        <f t="shared" si="2"/>
        <v>0</v>
      </c>
      <c r="H10" s="2"/>
      <c r="I10" s="11">
        <f t="shared" si="3"/>
        <v>0</v>
      </c>
      <c r="J10" s="2"/>
      <c r="K10" s="2"/>
      <c r="L10" s="2"/>
      <c r="M10" s="2">
        <f t="shared" si="4"/>
        <v>0</v>
      </c>
      <c r="N10" s="11">
        <f t="shared" si="5"/>
        <v>0</v>
      </c>
      <c r="O10" s="11">
        <f t="shared" si="6"/>
        <v>0</v>
      </c>
      <c r="P10" s="2"/>
      <c r="Q10" s="2"/>
      <c r="R10" s="2"/>
      <c r="S10" s="2"/>
      <c r="T10" s="2"/>
      <c r="U10" s="2">
        <f t="shared" si="7"/>
        <v>0</v>
      </c>
      <c r="V10" s="2">
        <f t="shared" si="8"/>
        <v>0</v>
      </c>
      <c r="W10" s="12">
        <f t="shared" si="9"/>
        <v>0</v>
      </c>
      <c r="X10" s="2"/>
      <c r="Y10" s="2"/>
      <c r="Z10" s="14"/>
      <c r="AA10" s="2"/>
      <c r="AB10" s="2"/>
      <c r="AC10" s="13">
        <f t="shared" si="10"/>
        <v>0</v>
      </c>
      <c r="AD10" s="11"/>
      <c r="AE10" s="11"/>
      <c r="AF10" s="11"/>
      <c r="AG10" s="11">
        <f t="shared" si="11"/>
        <v>0</v>
      </c>
      <c r="AH10" s="2"/>
    </row>
    <row r="11" spans="1:34" ht="14.4">
      <c r="A11" s="10">
        <v>46296</v>
      </c>
      <c r="B11" s="11"/>
      <c r="C11" s="11"/>
      <c r="D11" s="11">
        <f t="shared" si="0"/>
        <v>0</v>
      </c>
      <c r="E11" s="12">
        <f t="shared" si="1"/>
        <v>0</v>
      </c>
      <c r="F11" s="11"/>
      <c r="G11" s="12">
        <f t="shared" si="2"/>
        <v>0</v>
      </c>
      <c r="H11" s="2"/>
      <c r="I11" s="11">
        <f t="shared" si="3"/>
        <v>0</v>
      </c>
      <c r="J11" s="2"/>
      <c r="K11" s="2"/>
      <c r="L11" s="2"/>
      <c r="M11" s="2">
        <f t="shared" si="4"/>
        <v>0</v>
      </c>
      <c r="N11" s="11">
        <f t="shared" si="5"/>
        <v>0</v>
      </c>
      <c r="O11" s="11">
        <f t="shared" si="6"/>
        <v>0</v>
      </c>
      <c r="P11" s="2"/>
      <c r="Q11" s="2"/>
      <c r="R11" s="2"/>
      <c r="S11" s="2"/>
      <c r="T11" s="2"/>
      <c r="U11" s="2">
        <f t="shared" si="7"/>
        <v>0</v>
      </c>
      <c r="V11" s="2">
        <f t="shared" si="8"/>
        <v>0</v>
      </c>
      <c r="W11" s="12">
        <f t="shared" si="9"/>
        <v>0</v>
      </c>
      <c r="X11" s="2"/>
      <c r="Y11" s="2"/>
      <c r="Z11" s="14"/>
      <c r="AA11" s="2"/>
      <c r="AB11" s="2"/>
      <c r="AC11" s="13">
        <f t="shared" si="10"/>
        <v>0</v>
      </c>
      <c r="AD11" s="11"/>
      <c r="AE11" s="11"/>
      <c r="AF11" s="11"/>
      <c r="AG11" s="11">
        <f t="shared" si="11"/>
        <v>0</v>
      </c>
      <c r="AH11" s="2"/>
    </row>
    <row r="12" spans="1:34" ht="14.4">
      <c r="A12" s="10">
        <v>46327</v>
      </c>
      <c r="B12" s="11"/>
      <c r="C12" s="11"/>
      <c r="D12" s="11">
        <f t="shared" si="0"/>
        <v>0</v>
      </c>
      <c r="E12" s="12">
        <f t="shared" si="1"/>
        <v>0</v>
      </c>
      <c r="F12" s="11"/>
      <c r="G12" s="12">
        <f t="shared" si="2"/>
        <v>0</v>
      </c>
      <c r="H12" s="2"/>
      <c r="I12" s="11">
        <f t="shared" si="3"/>
        <v>0</v>
      </c>
      <c r="J12" s="2"/>
      <c r="K12" s="2"/>
      <c r="L12" s="2"/>
      <c r="M12" s="2">
        <f t="shared" si="4"/>
        <v>0</v>
      </c>
      <c r="N12" s="11">
        <f t="shared" si="5"/>
        <v>0</v>
      </c>
      <c r="O12" s="11">
        <f t="shared" si="6"/>
        <v>0</v>
      </c>
      <c r="P12" s="2"/>
      <c r="Q12" s="2"/>
      <c r="R12" s="2"/>
      <c r="S12" s="2"/>
      <c r="T12" s="2"/>
      <c r="U12" s="2">
        <f t="shared" si="7"/>
        <v>0</v>
      </c>
      <c r="V12" s="2">
        <f t="shared" si="8"/>
        <v>0</v>
      </c>
      <c r="W12" s="12">
        <f t="shared" si="9"/>
        <v>0</v>
      </c>
      <c r="X12" s="2"/>
      <c r="Y12" s="2"/>
      <c r="Z12" s="14"/>
      <c r="AA12" s="2"/>
      <c r="AB12" s="2"/>
      <c r="AC12" s="13">
        <f t="shared" si="10"/>
        <v>0</v>
      </c>
      <c r="AD12" s="11"/>
      <c r="AE12" s="11"/>
      <c r="AF12" s="11"/>
      <c r="AG12" s="11">
        <f t="shared" si="11"/>
        <v>0</v>
      </c>
      <c r="AH12" s="2"/>
    </row>
    <row r="13" spans="1:34" ht="14.4">
      <c r="A13" s="10">
        <v>46357</v>
      </c>
      <c r="B13" s="11"/>
      <c r="C13" s="11"/>
      <c r="D13" s="11">
        <f t="shared" si="0"/>
        <v>0</v>
      </c>
      <c r="E13" s="12">
        <f t="shared" si="1"/>
        <v>0</v>
      </c>
      <c r="F13" s="11"/>
      <c r="G13" s="12">
        <f t="shared" si="2"/>
        <v>0</v>
      </c>
      <c r="H13" s="2"/>
      <c r="I13" s="11">
        <f t="shared" si="3"/>
        <v>0</v>
      </c>
      <c r="J13" s="2"/>
      <c r="K13" s="2"/>
      <c r="L13" s="2"/>
      <c r="M13" s="2">
        <f t="shared" si="4"/>
        <v>0</v>
      </c>
      <c r="N13" s="11">
        <f t="shared" si="5"/>
        <v>0</v>
      </c>
      <c r="O13" s="11">
        <f t="shared" si="6"/>
        <v>0</v>
      </c>
      <c r="P13" s="2"/>
      <c r="Q13" s="2"/>
      <c r="R13" s="2"/>
      <c r="S13" s="2"/>
      <c r="T13" s="2"/>
      <c r="U13" s="2">
        <f t="shared" si="7"/>
        <v>0</v>
      </c>
      <c r="V13" s="2">
        <f t="shared" si="8"/>
        <v>0</v>
      </c>
      <c r="W13" s="12">
        <f t="shared" si="9"/>
        <v>0</v>
      </c>
      <c r="X13" s="2"/>
      <c r="Y13" s="2"/>
      <c r="Z13" s="14"/>
      <c r="AA13" s="2"/>
      <c r="AB13" s="2"/>
      <c r="AC13" s="13">
        <f t="shared" si="10"/>
        <v>0</v>
      </c>
      <c r="AD13" s="11"/>
      <c r="AE13" s="11"/>
      <c r="AF13" s="11"/>
      <c r="AG13" s="11">
        <f t="shared" si="11"/>
        <v>0</v>
      </c>
      <c r="AH13" s="2"/>
    </row>
    <row r="14" spans="1:34" ht="14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4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4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4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4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4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4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4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4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00"/>
  <sheetViews>
    <sheetView workbookViewId="0">
      <selection activeCell="B8" sqref="B8"/>
    </sheetView>
  </sheetViews>
  <sheetFormatPr defaultRowHeight="13.8"/>
  <cols>
    <col min="1" max="1" width="26" customWidth="1"/>
    <col min="2" max="6" width="18" customWidth="1"/>
  </cols>
  <sheetData>
    <row r="1" spans="1:34" ht="14.4">
      <c r="A1" s="1" t="s">
        <v>4</v>
      </c>
      <c r="B1" s="1" t="s">
        <v>6</v>
      </c>
      <c r="C1" s="1" t="s">
        <v>61</v>
      </c>
      <c r="D1" s="1" t="s">
        <v>8</v>
      </c>
      <c r="E1" s="1" t="s">
        <v>62</v>
      </c>
      <c r="F1" s="1" t="s">
        <v>63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7.6">
      <c r="A2" s="2" t="s">
        <v>21</v>
      </c>
      <c r="B2" s="2">
        <v>0.5</v>
      </c>
      <c r="C2" s="2" t="s">
        <v>64</v>
      </c>
      <c r="D2" s="2" t="s">
        <v>65</v>
      </c>
      <c r="E2" s="12">
        <v>0.95</v>
      </c>
      <c r="F2" s="2" t="s">
        <v>66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7.6">
      <c r="A3" s="2" t="s">
        <v>22</v>
      </c>
      <c r="B3" s="2">
        <v>0.4</v>
      </c>
      <c r="C3" s="2" t="s">
        <v>67</v>
      </c>
      <c r="D3" s="2" t="s">
        <v>65</v>
      </c>
      <c r="E3" s="12">
        <v>1.1000000000000001</v>
      </c>
      <c r="F3" s="2" t="s">
        <v>68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41.4">
      <c r="A4" s="2" t="s">
        <v>23</v>
      </c>
      <c r="B4" s="32">
        <v>8333</v>
      </c>
      <c r="C4" s="2" t="s">
        <v>64</v>
      </c>
      <c r="D4" s="2" t="s">
        <v>69</v>
      </c>
      <c r="E4" s="12">
        <v>0.9</v>
      </c>
      <c r="F4" s="2" t="s">
        <v>70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41.4">
      <c r="A5" s="2" t="s">
        <v>24</v>
      </c>
      <c r="B5" s="2"/>
      <c r="C5" s="2" t="s">
        <v>64</v>
      </c>
      <c r="D5" s="2" t="s">
        <v>71</v>
      </c>
      <c r="E5" s="12">
        <v>0.9</v>
      </c>
      <c r="F5" s="2" t="s">
        <v>72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27.6">
      <c r="A6" s="2" t="s">
        <v>25</v>
      </c>
      <c r="B6" s="2"/>
      <c r="C6" s="2" t="s">
        <v>64</v>
      </c>
      <c r="D6" s="2" t="s">
        <v>71</v>
      </c>
      <c r="E6" s="12">
        <v>0.9</v>
      </c>
      <c r="F6" s="2" t="s">
        <v>73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7.6">
      <c r="A7" s="2" t="s">
        <v>26</v>
      </c>
      <c r="B7" s="2"/>
      <c r="C7" s="2" t="s">
        <v>64</v>
      </c>
      <c r="D7" s="2" t="s">
        <v>71</v>
      </c>
      <c r="E7" s="12">
        <v>0.9</v>
      </c>
      <c r="F7" s="2" t="s">
        <v>74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7.6">
      <c r="A8" s="2" t="s">
        <v>27</v>
      </c>
      <c r="B8" s="2">
        <v>0</v>
      </c>
      <c r="C8" s="2" t="s">
        <v>67</v>
      </c>
      <c r="D8" s="2" t="s">
        <v>75</v>
      </c>
      <c r="E8" s="12">
        <v>1</v>
      </c>
      <c r="F8" s="2" t="s">
        <v>76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27.6">
      <c r="A9" s="2" t="s">
        <v>28</v>
      </c>
      <c r="B9" s="2">
        <v>0</v>
      </c>
      <c r="C9" s="2" t="s">
        <v>67</v>
      </c>
      <c r="D9" s="2" t="s">
        <v>75</v>
      </c>
      <c r="E9" s="12">
        <v>1</v>
      </c>
      <c r="F9" s="2" t="s">
        <v>77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7.6">
      <c r="A10" s="2" t="s">
        <v>29</v>
      </c>
      <c r="B10" s="2">
        <v>0</v>
      </c>
      <c r="C10" s="2" t="s">
        <v>67</v>
      </c>
      <c r="D10" s="2" t="s">
        <v>75</v>
      </c>
      <c r="E10" s="12">
        <v>1</v>
      </c>
      <c r="F10" s="2" t="s">
        <v>77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27.6">
      <c r="A11" s="2" t="s">
        <v>30</v>
      </c>
      <c r="B11" s="2">
        <v>25</v>
      </c>
      <c r="C11" s="2" t="s">
        <v>64</v>
      </c>
      <c r="D11" s="2" t="s">
        <v>78</v>
      </c>
      <c r="E11" s="12">
        <v>0.9</v>
      </c>
      <c r="F11" s="2" t="s">
        <v>79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27.6">
      <c r="A12" s="2" t="s">
        <v>31</v>
      </c>
      <c r="B12" s="2">
        <v>10</v>
      </c>
      <c r="C12" s="2" t="s">
        <v>64</v>
      </c>
      <c r="D12" s="2" t="s">
        <v>69</v>
      </c>
      <c r="E12" s="12">
        <v>0.8</v>
      </c>
      <c r="F12" s="2" t="s">
        <v>80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27.6">
      <c r="A13" s="2" t="s">
        <v>32</v>
      </c>
      <c r="B13" s="2">
        <v>20</v>
      </c>
      <c r="C13" s="2" t="s">
        <v>64</v>
      </c>
      <c r="D13" s="2" t="s">
        <v>81</v>
      </c>
      <c r="E13" s="12">
        <v>0.9</v>
      </c>
      <c r="F13" s="2" t="s">
        <v>82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27.6">
      <c r="A14" s="2" t="s">
        <v>33</v>
      </c>
      <c r="B14" s="2">
        <v>4.8</v>
      </c>
      <c r="C14" s="2" t="s">
        <v>64</v>
      </c>
      <c r="D14" s="2" t="s">
        <v>69</v>
      </c>
      <c r="E14" s="12">
        <v>0.98</v>
      </c>
      <c r="F14" s="2" t="s">
        <v>83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27.6">
      <c r="A15" s="2" t="s">
        <v>34</v>
      </c>
      <c r="B15" s="2">
        <v>5</v>
      </c>
      <c r="C15" s="2" t="s">
        <v>64</v>
      </c>
      <c r="D15" s="2" t="s">
        <v>81</v>
      </c>
      <c r="E15" s="12">
        <v>0.8</v>
      </c>
      <c r="F15" s="2" t="s">
        <v>84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27.6">
      <c r="A16" s="2" t="s">
        <v>35</v>
      </c>
      <c r="B16" s="2">
        <v>55</v>
      </c>
      <c r="C16" s="2" t="s">
        <v>64</v>
      </c>
      <c r="D16" s="2" t="s">
        <v>85</v>
      </c>
      <c r="E16" s="12">
        <v>0.9</v>
      </c>
      <c r="F16" s="2" t="s">
        <v>86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27.6">
      <c r="A17" s="2" t="s">
        <v>36</v>
      </c>
      <c r="B17" s="2">
        <v>25000</v>
      </c>
      <c r="C17" s="2" t="s">
        <v>64</v>
      </c>
      <c r="D17" s="2" t="s">
        <v>69</v>
      </c>
      <c r="E17" s="12">
        <v>0.8</v>
      </c>
      <c r="F17" s="2" t="s">
        <v>87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4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4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4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4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4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"/>
  <sheetViews>
    <sheetView workbookViewId="0"/>
  </sheetViews>
  <sheetFormatPr defaultRowHeight="13.8"/>
  <cols>
    <col min="1" max="1" width="24" customWidth="1"/>
    <col min="2" max="3" width="48" customWidth="1"/>
  </cols>
  <sheetData>
    <row r="1" spans="1:34" ht="14.4">
      <c r="A1" s="1" t="s">
        <v>4</v>
      </c>
      <c r="B1" s="1" t="s">
        <v>88</v>
      </c>
      <c r="C1" s="1" t="s">
        <v>89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4.4">
      <c r="A2" s="2" t="s">
        <v>45</v>
      </c>
      <c r="B2" s="2" t="s">
        <v>90</v>
      </c>
      <c r="C2" s="2" t="s">
        <v>91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4.4">
      <c r="A3" s="2" t="s">
        <v>21</v>
      </c>
      <c r="B3" s="2" t="s">
        <v>92</v>
      </c>
      <c r="C3" s="2" t="s">
        <v>93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4.4">
      <c r="A4" s="2" t="s">
        <v>22</v>
      </c>
      <c r="B4" s="2" t="s">
        <v>94</v>
      </c>
      <c r="C4" s="2" t="s">
        <v>95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4.4">
      <c r="A5" s="2" t="s">
        <v>23</v>
      </c>
      <c r="B5" s="2" t="s">
        <v>96</v>
      </c>
      <c r="C5" s="2" t="s">
        <v>97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4.4">
      <c r="A6" s="2" t="s">
        <v>24</v>
      </c>
      <c r="B6" s="2" t="s">
        <v>98</v>
      </c>
      <c r="C6" s="2" t="s">
        <v>99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4.4">
      <c r="A7" s="2" t="s">
        <v>25</v>
      </c>
      <c r="B7" s="2" t="s">
        <v>100</v>
      </c>
      <c r="C7" s="2" t="s">
        <v>101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4.4">
      <c r="A8" s="2" t="s">
        <v>26</v>
      </c>
      <c r="B8" s="2" t="s">
        <v>102</v>
      </c>
      <c r="C8" s="2" t="s">
        <v>103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4.4">
      <c r="A9" s="2" t="s">
        <v>104</v>
      </c>
      <c r="B9" s="2" t="s">
        <v>105</v>
      </c>
      <c r="C9" s="2" t="s">
        <v>106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4.4">
      <c r="A10" s="2" t="s">
        <v>31</v>
      </c>
      <c r="B10" s="2" t="s">
        <v>107</v>
      </c>
      <c r="C10" s="2" t="s">
        <v>108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4.4">
      <c r="A11" s="2" t="s">
        <v>32</v>
      </c>
      <c r="B11" s="2" t="s">
        <v>82</v>
      </c>
      <c r="C11" s="2" t="s">
        <v>109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4.4">
      <c r="A12" s="2" t="s">
        <v>35</v>
      </c>
      <c r="B12" s="2" t="s">
        <v>110</v>
      </c>
      <c r="C12" s="2" t="s">
        <v>111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4.4">
      <c r="A13" s="2" t="s">
        <v>36</v>
      </c>
      <c r="B13" s="2" t="s">
        <v>112</v>
      </c>
      <c r="C13" s="2" t="s">
        <v>113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4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4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4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4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4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4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4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4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4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4809448258045922889F5D78AFD6A" ma:contentTypeVersion="19" ma:contentTypeDescription="Create a new document." ma:contentTypeScope="" ma:versionID="6a87b43f4cd0a596f0150f7023b649e8">
  <xsd:schema xmlns:xsd="http://www.w3.org/2001/XMLSchema" xmlns:xs="http://www.w3.org/2001/XMLSchema" xmlns:p="http://schemas.microsoft.com/office/2006/metadata/properties" xmlns:ns2="c2b2d1a3-07b7-4a82-be85-4902b989ac6c" xmlns:ns3="965e394c-ead3-4a8a-a691-3e2860820bb3" targetNamespace="http://schemas.microsoft.com/office/2006/metadata/properties" ma:root="true" ma:fieldsID="abdc3fd996c30d16aa37d794cfc726da" ns2:_="" ns3:_="">
    <xsd:import namespace="c2b2d1a3-07b7-4a82-be85-4902b989ac6c"/>
    <xsd:import namespace="965e394c-ead3-4a8a-a691-3e2860820b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2d1a3-07b7-4a82-be85-4902b989ac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036319-f450-4a74-80d9-7c4fe8b174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e394c-ead3-4a8a-a691-3e2860820bb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948d439-4c0c-46cb-acb9-7fee9488c500}" ma:internalName="TaxCatchAll" ma:showField="CatchAllData" ma:web="965e394c-ead3-4a8a-a691-3e2860820b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e394c-ead3-4a8a-a691-3e2860820bb3" xsi:nil="true"/>
    <lcf76f155ced4ddcb4097134ff3c332f xmlns="c2b2d1a3-07b7-4a82-be85-4902b989ac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33C6A3-A5AB-4A7B-827D-BD7EF555D3F5}"/>
</file>

<file path=customXml/itemProps2.xml><?xml version="1.0" encoding="utf-8"?>
<ds:datastoreItem xmlns:ds="http://schemas.openxmlformats.org/officeDocument/2006/customXml" ds:itemID="{3D4DF550-AE4B-4562-9D63-2B1A648F4507}"/>
</file>

<file path=customXml/itemProps3.xml><?xml version="1.0" encoding="utf-8"?>
<ds:datastoreItem xmlns:ds="http://schemas.openxmlformats.org/officeDocument/2006/customXml" ds:itemID="{0153575E-27A5-4164-8F58-CC6A62D96E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Executive Dashboard</vt:lpstr>
      <vt:lpstr>Monthly Inputs</vt:lpstr>
      <vt:lpstr>KPI Targets</vt:lpstr>
      <vt:lpstr>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Torres</dc:creator>
  <cp:lastModifiedBy>info@thecarpetmonkeys.com</cp:lastModifiedBy>
  <dcterms:created xsi:type="dcterms:W3CDTF">2026-06-29T18:45:00Z</dcterms:created>
  <dcterms:modified xsi:type="dcterms:W3CDTF">2026-06-29T18:45:00Z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0x010100F8F4809448258045922889F5D78AFD6A</vt:lpwstr>
  </property>
</Properties>
</file>